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era.mijodragovic\Desktop\"/>
    </mc:Choice>
  </mc:AlternateContent>
  <bookViews>
    <workbookView xWindow="0" yWindow="0" windowWidth="21600" windowHeight="9435" tabRatio="882" activeTab="4"/>
  </bookViews>
  <sheets>
    <sheet name="1.AG " sheetId="42" r:id="rId1"/>
    <sheet name="3.ViK" sheetId="37" r:id="rId2"/>
    <sheet name="4.E" sheetId="40" r:id="rId3"/>
    <sheet name="5.TT" sheetId="41" r:id="rId4"/>
    <sheet name="6.M" sheetId="39" r:id="rId5"/>
    <sheet name="9.Parterno" sheetId="29" r:id="rId6"/>
    <sheet name="10.Pripremni" sheetId="36" r:id="rId7"/>
    <sheet name="Рекапитулација" sheetId="20" r:id="rId8"/>
  </sheets>
  <definedNames>
    <definedName name="_xlnm.Print_Area" localSheetId="0">'1.AG '!$A$1:$F$302</definedName>
    <definedName name="_xlnm.Print_Area" localSheetId="6">'10.Pripremni'!$A$1:$F$247</definedName>
    <definedName name="_xlnm.Print_Area" localSheetId="1">'3.ViK'!$A$1:$F$160</definedName>
    <definedName name="_xlnm.Print_Area" localSheetId="2">'4.E'!$A$1:$H$197</definedName>
    <definedName name="_xlnm.Print_Area" localSheetId="3">'5.TT'!$A$1:$H$169</definedName>
    <definedName name="_xlnm.Print_Area" localSheetId="4">'6.M'!$A$1:$F$130</definedName>
    <definedName name="_xlnm.Print_Area" localSheetId="5">'9.Parterno'!$A$1:$F$112</definedName>
  </definedNames>
  <calcPr calcId="152511"/>
</workbook>
</file>

<file path=xl/calcChain.xml><?xml version="1.0" encoding="utf-8"?>
<calcChain xmlns="http://schemas.openxmlformats.org/spreadsheetml/2006/main">
  <c r="D251" i="42" l="1"/>
  <c r="D221" i="42"/>
  <c r="D218" i="42"/>
  <c r="D216" i="42"/>
  <c r="D214" i="42"/>
  <c r="D200" i="42"/>
  <c r="D193" i="42"/>
  <c r="D186" i="42"/>
  <c r="B186" i="42"/>
  <c r="D184" i="42"/>
  <c r="D182" i="42"/>
  <c r="D180" i="42"/>
  <c r="D172" i="42"/>
  <c r="D170" i="42"/>
  <c r="B164" i="42"/>
  <c r="D164" i="42" s="1"/>
  <c r="D162" i="42"/>
  <c r="D160" i="42"/>
  <c r="B160" i="42"/>
  <c r="D158" i="42"/>
  <c r="D115" i="42"/>
  <c r="D113" i="42"/>
  <c r="D108" i="42"/>
  <c r="D89" i="42"/>
  <c r="D86" i="42"/>
  <c r="D83" i="42"/>
  <c r="D74" i="42"/>
  <c r="D71" i="42"/>
  <c r="D64" i="42"/>
  <c r="D61" i="42"/>
  <c r="D48" i="42"/>
  <c r="D45" i="42"/>
  <c r="D31" i="42"/>
  <c r="D21" i="42"/>
  <c r="D20" i="42"/>
  <c r="D19" i="42"/>
  <c r="D17" i="42"/>
  <c r="B15" i="42"/>
  <c r="D15" i="42" s="1"/>
  <c r="B12" i="42"/>
  <c r="D12" i="42" s="1"/>
  <c r="D65" i="42" l="1"/>
  <c r="D92" i="37"/>
  <c r="D33" i="37"/>
  <c r="D32" i="37"/>
  <c r="D219" i="36" l="1"/>
  <c r="D200" i="36"/>
  <c r="D192" i="36"/>
  <c r="D185" i="36"/>
  <c r="D183" i="36"/>
  <c r="D180" i="36"/>
  <c r="D177" i="36"/>
  <c r="D174" i="36"/>
  <c r="D171" i="36"/>
  <c r="D168" i="36"/>
  <c r="D161" i="36"/>
  <c r="D147" i="36"/>
  <c r="D144" i="36"/>
  <c r="D141" i="36"/>
  <c r="D135" i="36"/>
  <c r="D132" i="36"/>
  <c r="D125" i="36"/>
  <c r="D120" i="36"/>
  <c r="D118" i="36"/>
  <c r="D85" i="36"/>
  <c r="D73" i="36"/>
  <c r="D68" i="36"/>
  <c r="D63" i="29" l="1"/>
  <c r="D53" i="29"/>
</calcChain>
</file>

<file path=xl/comments1.xml><?xml version="1.0" encoding="utf-8"?>
<comments xmlns="http://schemas.openxmlformats.org/spreadsheetml/2006/main">
  <authors>
    <author>Aleksandar Radonjic</author>
  </authors>
  <commentList>
    <comment ref="B16" authorId="0" shapeId="0">
      <text>
        <r>
          <rPr>
            <b/>
            <sz val="9"/>
            <color indexed="81"/>
            <rFont val="Tahoma"/>
            <family val="2"/>
            <charset val="238"/>
          </rPr>
          <t>Aleksandar Radonjic:</t>
        </r>
        <r>
          <rPr>
            <sz val="9"/>
            <color indexed="81"/>
            <rFont val="Tahoma"/>
            <family val="2"/>
            <charset val="238"/>
          </rPr>
          <t xml:space="preserve">
Проверити са Вукашионом</t>
        </r>
      </text>
    </comment>
  </commentList>
</comments>
</file>

<file path=xl/sharedStrings.xml><?xml version="1.0" encoding="utf-8"?>
<sst xmlns="http://schemas.openxmlformats.org/spreadsheetml/2006/main" count="1698" uniqueCount="885">
  <si>
    <t>КРОВОПОКРИВАЧКИ РАДОВИ</t>
  </si>
  <si>
    <t>Покривања</t>
  </si>
  <si>
    <t>ј.м.</t>
  </si>
  <si>
    <t>количина</t>
  </si>
  <si>
    <t>цена</t>
  </si>
  <si>
    <t>износ</t>
  </si>
  <si>
    <t>ИЗОЛАТЕРСКИ РАДОВИ</t>
  </si>
  <si>
    <t>Сви подови на земљи и зид у оси Н3.</t>
  </si>
  <si>
    <t>Количина</t>
  </si>
  <si>
    <t>Цена</t>
  </si>
  <si>
    <t>Износ</t>
  </si>
  <si>
    <t>м2</t>
  </si>
  <si>
    <t>ГРАђЕВИНСКИ СТОЛАРСКИ РАДОВИ</t>
  </si>
  <si>
    <t>ПОЗ 2  140/220 ЦМ</t>
  </si>
  <si>
    <t>ПОЗ 1   220/220 ЦМ</t>
  </si>
  <si>
    <t>Ком</t>
  </si>
  <si>
    <t>ПВЦ прозори</t>
  </si>
  <si>
    <t xml:space="preserve"> Поз 3 . Димензија 400x140 цм.</t>
  </si>
  <si>
    <t>Поз 4, димензије 300x140 цм.</t>
  </si>
  <si>
    <t>Поз 4*, дименизије 300x100 цм.</t>
  </si>
  <si>
    <t>Поз 5, димензије 240x170 цм.</t>
  </si>
  <si>
    <t>Поз 6, димензије 400x60 цм.</t>
  </si>
  <si>
    <t>Поз 7, димензије 120x170 цм.</t>
  </si>
  <si>
    <t>Поз 8, димензије 120x140 цм.</t>
  </si>
  <si>
    <t>Поз 9, димензије 120x100 цм.</t>
  </si>
  <si>
    <t>Поз 10 димензије 80x170 цм.</t>
  </si>
  <si>
    <t>Поз 11, димензије 60x60 цм.</t>
  </si>
  <si>
    <t>Поз 12, димензије 80x204цм.</t>
  </si>
  <si>
    <t>Поз В димензије 315x100цм.</t>
  </si>
  <si>
    <t>Алу - дрво врата</t>
  </si>
  <si>
    <t>ком</t>
  </si>
  <si>
    <t>ФАСАДЕРСКИ РАДОВИ</t>
  </si>
  <si>
    <t>Укупно</t>
  </si>
  <si>
    <t>УКУПНО ФАСАДЕРСКИ РАДОВИ:</t>
  </si>
  <si>
    <t>ГИПСАРСКИ РАДОВИ</t>
  </si>
  <si>
    <t>УКУПНО ГИПСАРСКИ РАДОВИ:</t>
  </si>
  <si>
    <t>КЕРАМИЦАРСКИ РАДОВИ</t>
  </si>
  <si>
    <t>УКУПНО КЕРАМИЧАРСКИ РАДОВИ:</t>
  </si>
  <si>
    <t>дин</t>
  </si>
  <si>
    <t>ПАРКЕТАРСКИ РАДОВИ</t>
  </si>
  <si>
    <t>Подови</t>
  </si>
  <si>
    <t>м²</t>
  </si>
  <si>
    <t>УКУПНО ПАРКЕТАРСКИ РАДОВИ:</t>
  </si>
  <si>
    <t>МОЛЕРСКИ РАДОВИ</t>
  </si>
  <si>
    <t xml:space="preserve">Цена </t>
  </si>
  <si>
    <t>Обрада зидова и плафона</t>
  </si>
  <si>
    <t>"Лакирање паркета лаком по избору пројектанта. Паркет лакирати три пута. Отворене фуге паркета китовати смесом фине струготине и лака. По сушењу прећи фином шмирглом, опајати под и лакирати први пут. После 24 часа паркет китовати, прећи фином шмирглом, опајати под и лакирати други пут. Потпуно осушени други слој лака фино брусити, опајати под и лакирати трећи пут. Приликом лакирања водити рачуна да четка буде натопљена лаком." Обрачун по м².</t>
  </si>
  <si>
    <t>а. Паркета.</t>
  </si>
  <si>
    <t>Ограде</t>
  </si>
  <si>
    <t>"Бојење металне ограде бојом, за метал. Пре бојења са метала скинути корозију хемијским и физичким средствима, а затим све површине брусити и очистити. На ограду нанети импрегнацију и основну боју, а затим бојити два пута бојом за метал." Обрачун по м².</t>
  </si>
  <si>
    <t>а. Ограде.</t>
  </si>
  <si>
    <t>б. Степенишне ограде.</t>
  </si>
  <si>
    <t>ЛИМАРСКИ РАДОВИ</t>
  </si>
  <si>
    <t>Олуци</t>
  </si>
  <si>
    <t xml:space="preserve"> "Израда и монтажа лежећих олука од поцинкованог лима, развијене ширине (РШ) до 33 цм, дебљине 0,60 мм. Олуке спајати нитнама, једноредно са максималним размаком 3 цм и летовати калајем од најмање 40%. Држаче лежећих олука урадити од поцинкованог флаха 25x5 мм и нитовати са предње стране олука нитнама 0 4 мм, на размаку до 80 цм." Обрачун по м.</t>
  </si>
  <si>
    <t>РШ  50</t>
  </si>
  <si>
    <t>м</t>
  </si>
  <si>
    <t>"Израда и монтажа маске, украсног поцинкованог лима испред лежећих олука. Украсни лим израдити од поцинкованог лима развијене ширине 25 цм, дебљине 0,60 мм, по детаљима и упутству пројектанта."Опшивање стрехе, веза хоризонталног олука и кровне равни покривене црепом. 
Обрачун по м.</t>
  </si>
  <si>
    <t xml:space="preserve"> "Израда и монтажа висецих олука од поцинкованог лима, развијене ширине (РШ) до 33 цм, дебљине 0,60 мм. Олуке спајати нитнама, једноредно са максималним размаком 3 цм и летовати калајем од најмање 40%. Држаче висецих олука урадити од поцинкованог флаха 25x5 мм и нитовати са предње стране олука нитнама 0 4 мм, на размаку до 80 цм." Обрачун по м.</t>
  </si>
  <si>
    <t xml:space="preserve"> Опшивање димњака поцинкованим лимом , развијене ширине (РШ) 40 цм, дебљине 0,60 мм. Лим уз зид димњака подићи најмање за 20 цм. Руб лима-ивицу убацити у спојницу опека. Опшивање димњака извести по детаљима и упутству пројектанта. Обрачун по м1 спољне ивице димњака.</t>
  </si>
  <si>
    <t>Обрацун по М2 лима.</t>
  </si>
  <si>
    <t>УВАЛЕ</t>
  </si>
  <si>
    <t xml:space="preserve"> Опшивање увале уз зид, вандиксне, поцинкованим лимом , развијене ширине (РШ) 40цм, дебљине 0,60 мм
Лим уз зид подићи најмање за 20 цм. Руб лима-ивицу убацити у спојницу зида. Увалу извести по детаљима и упутству пројектанта. Опсивка на споју црепа са зидом. Обрачун по м1 увале.</t>
  </si>
  <si>
    <t>м1</t>
  </si>
  <si>
    <t>КАЛКАНИ</t>
  </si>
  <si>
    <t xml:space="preserve"> Опшивање калканског зида и његове увале пластифицираним лимом , развијене ширине (РШ) до 50 цм, дебљине 0,60 мм. Опшивање извести по детаљима и упутству пројектанта. Испод лима на зиду поставити слој тер папира, који улази у цену опшивања. Обрачун по м1 калкана.</t>
  </si>
  <si>
    <t>СОЛБАНЦИ</t>
  </si>
  <si>
    <t>По м2</t>
  </si>
  <si>
    <t>ВЕНТИЛАЦИЈЕ</t>
  </si>
  <si>
    <t>Димензија 18x15x10 цм.</t>
  </si>
  <si>
    <t>НАДЗИДАК</t>
  </si>
  <si>
    <t xml:space="preserve"> Опшивање надзидака поцинкованим лимом , развијене ширине (РШ) 25 цм, дебљине 0,60 мм. Окапницу препустити за 3 цм. Опшивање извести по детаљима и упутству пројектанта. Испод лима поставити слој терпапира, који улази у цену опшивања. Венац на југозападу изнад улаза и венац изнад улаза на североистоку. Обрачун по м1 надзидака.</t>
  </si>
  <si>
    <t>ОСТАЛИ ЛИМАРСКИ РАДОВИ</t>
  </si>
  <si>
    <t>Набавка материјала, израда и монтажа снегобрана од поцинкованог лима. Стандарди прописују 2 до 2.5 снегобрана по м2 површине целог крова за просечне нагибе. Број комада зависи од нагиба крова и од дужине рогова. За стрмије кровове већих дужина треба поставити и више редова снегобрана.
Снегобрани се раде потпуно машински (пресовањем). Профил снегобрана је ојачан дубоким ребрима. Критична места на снегобрану (дужа страна троугла и врх са куком за качење) су додатно ојачани (грифовани). Спајање (при формирању троугла) се врши механички (пертловањем), што осигурава најбољи спој за разне материјале. Обрацун по комаду.</t>
  </si>
  <si>
    <t xml:space="preserve">Набавка месинганих трака и постављање на споју два различита пода измедју радних соба и других поросторија. Траку уградити на вратима испод плота, где треба врсити прекид и проену врсте пода. Обрацун по м1 уградјене тракр. </t>
  </si>
  <si>
    <t>УКУПНО ЛИМАРСКИ РАДОВИ:</t>
  </si>
  <si>
    <t>БРАВАРСКИ РАДОВИ</t>
  </si>
  <si>
    <t>Врата</t>
  </si>
  <si>
    <t>Димензије врата 80/204 цм</t>
  </si>
  <si>
    <t>Преграде</t>
  </si>
  <si>
    <t>Степеништа и ограде</t>
  </si>
  <si>
    <t>Остали браварски радови</t>
  </si>
  <si>
    <t>кг</t>
  </si>
  <si>
    <t>"Израда и постављање рама за отирач обуће са гуменим уметком, димензија 60x120 цм. Од "Л" профила 50/30x5 мм израдити рам и уградити у нивоу пода, по датим детаљима. Рам очистити, премазати минијумом и обојити бојом за метал, два пута. У цену улази и гумени уметак." Обрачун по ком.</t>
  </si>
  <si>
    <t>а. Димензија 60x120 цм.</t>
  </si>
  <si>
    <t>УКУПНО БРАВАРСКИ РАДОВИ:</t>
  </si>
  <si>
    <t>РОЛЕТНАРСКИ РАДОВИ</t>
  </si>
  <si>
    <t xml:space="preserve"> Ролетне</t>
  </si>
  <si>
    <t>РАЗНИ РАДОВИ</t>
  </si>
  <si>
    <t>ЕЛЕКТРИЦНИ МАЛОТЕРЕТНИ ЛИФТ</t>
  </si>
  <si>
    <t>РЕКАПИТУЛАЦИЈА</t>
  </si>
  <si>
    <t>ЗЕМЛЈАНИ РАДОВИ</t>
  </si>
  <si>
    <t>динара</t>
  </si>
  <si>
    <t>ЗИДАРСКИ РАДОВИ</t>
  </si>
  <si>
    <t>ТЕСАРСКИ РАДОВИ</t>
  </si>
  <si>
    <t>АРМИРАЧКИ РАДОВИ</t>
  </si>
  <si>
    <t>БЕТОНСКИ РАДОВИ</t>
  </si>
  <si>
    <t>ГИПСАРСКИ РАДОВИ - РИГИПС</t>
  </si>
  <si>
    <t>КЕРАМИЧАРСКИ РАДОВИ</t>
  </si>
  <si>
    <t>ЗБИРНА РЕКАПИТУЛАЦИЈА</t>
  </si>
  <si>
    <t>ХИДРОТЕХНИЧКЕ ИНСТАЛАЦИЈЕ</t>
  </si>
  <si>
    <t>ЕЛЕКТРОТЕХНИЧКЕ ИНСТАЛАЦИЈЕ</t>
  </si>
  <si>
    <t>ТЕЛЕКОМУНИКАЦИОНЕ И СИГНАЛНЕ ИНСТАЛАЦИЈЕ</t>
  </si>
  <si>
    <t>МАШИНСКЕ ИНСТАЛАЦИЈЕ</t>
  </si>
  <si>
    <t>ПРИПРЕМНИ РАДОВИ</t>
  </si>
  <si>
    <t>УКУПНО, без ПДВа:</t>
  </si>
  <si>
    <t>ПДВ 20%</t>
  </si>
  <si>
    <t>УКУПНО, са ПДВом:</t>
  </si>
  <si>
    <t>"Набавка и постављање фалцованог црепа. Цреп мора бити раван, неоштећен и квалитетан. У цену улазе и постављање слемена и грбина од слемењака у продужном малтеру.Нагиб кровне равни је 20степени, одабрати одговарајући фалцовани цреп опрема техничком опису." Обрачун по м².</t>
  </si>
  <si>
    <t>УКУПНО КРОВОПОКРИВАЧКИ РАДОВИ:</t>
  </si>
  <si>
    <t>УКУПНО ИЗОЛАТЕРСКИ РАДОВИ</t>
  </si>
  <si>
    <t>АЛ прозори и врата</t>
  </si>
  <si>
    <t>УКУПНО ГРАЂЕВИНСКА СТОЛАРИЈА:</t>
  </si>
  <si>
    <t>ЗАЈЕДНИЧКИ И ОПШТИ УСЛОВИ ЗА КЕРАМИЧАРСКЕ РАДОВЕ: Извођач радова је поред описа појединачних ставки радова ценама обухватио и следеће заједничке услове: Керамичарски радови ће бити урађени у свему према пројекту и важећим стандардима. Цене садрже све радне операције, утрошке материјала и помоћни алат и скеле које прописују "Нормативи и стандарди у грађевинарству - Високоградња ГН 501", као и остале трошкове и зараду предузећа.</t>
  </si>
  <si>
    <t xml:space="preserve">Монтажа и демонтажа цевасте фасадне скеле висине до 20 м1  вертикале (вертикале на 1,80 м1) по техничким прописима. Ценом зарачунати набавку материјала, све транспорте и преносе, растур и уклањање вишка материјала и чишћење сута на градилишту по завршеним радовима. ОБРАЧУН ПО м2. </t>
  </si>
  <si>
    <t>ОПШТИ ОПИС</t>
  </si>
  <si>
    <t xml:space="preserve">ЗАЈЕДНИЧКИ И ОПШТИ УСЛОВИ ЗА КЕРАМИЧАРСКЕ РАДОВЕ: Извођач радова је поред описа појединачних ставки радова ценама обухватио и следеће заједничке услове: Керамичарски радови ће бити урађени у свему према пројекту и важећим стандардима. Цене садрже све радне операције, утрошке материјала и помоћни алат и скеле које прописују "Нормативи и стандарди у грађевинарству - Високоградња ГН 501", као и остале трошкове и зараду предузећа.Цене садрже све претходне радове за изводење керамичарских радова (сортирање материјала, чишћење и припрему подлоге, пробна слагања на суво и сл.) предвиђене пројектом и прописане поменутим нормативом атестираних према важећим стандардима.
Цене садрже пробна слагања на суво, брижљиво бушење и урезивање плочица око продора цеви разних инсталација. 
ОБРАЧУН ИЗВРШЕНИХ РАДОВА: Обрачун извршених радова извршиће се према услцмма које прописују "Нормативи и стандарди рада у грађевинарству - ВисоКоградња ГН 501". 
Цене садрже уградњу првокласних материјала </t>
  </si>
  <si>
    <t>Буков паркет у простријама за боравак деце и канцеларијама.</t>
  </si>
  <si>
    <t>Малтерисани зидови и плафон</t>
  </si>
  <si>
    <t>УКУПНО МОЛЕРСКИ РАДОВИ:</t>
  </si>
  <si>
    <t>Израда и монтажа платнених ролетни у боји по избору пројектанта и инвеститора. Ролетне опремити механизмом за подизање  и повлачење. Обрачун по м2.</t>
  </si>
  <si>
    <t>УКУПНО РОЛЕТНАРСКИ РАДОВИ:</t>
  </si>
  <si>
    <t>УКУПНО РАЗНИ РАДОВИ:</t>
  </si>
  <si>
    <t>Широки ископи</t>
  </si>
  <si>
    <t>а. Ископ терена.</t>
  </si>
  <si>
    <t>м³</t>
  </si>
  <si>
    <t>Насипање и набијање</t>
  </si>
  <si>
    <t>УКУПНО ЗЕМЉАНИ РАДОВИ:</t>
  </si>
  <si>
    <t>Зидови</t>
  </si>
  <si>
    <t>"Зидање зидова гитер блоковима димензија 19x19x25 цм у продужном малтеру размере 1:2:6. Дебљина зида је 19 цм. Блокове пре уградње квасити водом. По завршеном зидању спојнице очистити до дубине 2 цм. У цену улази и помоћна скела."</t>
  </si>
  <si>
    <t>б. Дебљине 25цм.</t>
  </si>
  <si>
    <t>Преградни зидови</t>
  </si>
  <si>
    <t>"Зидање преградних зидова дебљине 6,5 цм пуном опеком у продужном малтеру размере 1:2:6. Превез радити на пола опеке, а везу са осталим зидовима на правилан начин. По завршеном зидању спојнице очистити. У цену улази и помоћна скела. " Обрачун по м².</t>
  </si>
  <si>
    <t>а. Дебљине 6,5цм. Облагање изолације зида у оси Х3.</t>
  </si>
  <si>
    <t>б. Дебљине 12цм.</t>
  </si>
  <si>
    <t>Димњаци</t>
  </si>
  <si>
    <t>Малтерисања</t>
  </si>
  <si>
    <t>УКУПНО ЗИДАРСКИ РАДОВИ:</t>
  </si>
  <si>
    <t>Кровови</t>
  </si>
  <si>
    <t>ц. Сложени кров.</t>
  </si>
  <si>
    <t>Летвисања</t>
  </si>
  <si>
    <t>Опшивања</t>
  </si>
  <si>
    <t>"Набавка и постављање подлоге од ОСБ плоча дебљине 18 мм преко кровне конструкције. ОСБ плоче су подлога за постављање водонепропусне фолије, летве по роговима и летве к0је носе цреп." Видне делове стрехе бојити завршном бојом за дрво. Обрачун по м².</t>
  </si>
  <si>
    <t>М2</t>
  </si>
  <si>
    <t>УКУПНО ТЕСАРСКИ РАДОВИ:</t>
  </si>
  <si>
    <t>дин.</t>
  </si>
  <si>
    <t>Општи опис</t>
  </si>
  <si>
    <t>Ребраста арматура</t>
  </si>
  <si>
    <t>"Набавка и постављање ребрасте арматуре ЧБР 400/500, пресека до Ø 12 мм. Арматуру очистити, исећи, савити и уградити према пројекту и статичким детаљима. Арматуру пре бетонирања мора да прегледа и писменим путем одобри статичар."Обрачун по килограму.</t>
  </si>
  <si>
    <t>а. До Ø 12 мм.</t>
  </si>
  <si>
    <t>б. Преко Ø 12 мм .</t>
  </si>
  <si>
    <t>Мрежаста арматура</t>
  </si>
  <si>
    <t>"Набавка и постављање мрежасте арматуре ЧБМ 500/560. Арматуру очистити, исећи, савити и уградити према пројекту и статичким детаљима. Арматуру пре бетонирања мора да прегледа и писменим путем одобри статичар." Обрачун по килограму.</t>
  </si>
  <si>
    <t>УКУПНО АРМИРАЧКИ РАДОВИ:</t>
  </si>
  <si>
    <t>Темељи</t>
  </si>
  <si>
    <t>ц. МБ 30.</t>
  </si>
  <si>
    <t>Зидови подрума</t>
  </si>
  <si>
    <t>Серклажи</t>
  </si>
  <si>
    <t>Надвратници</t>
  </si>
  <si>
    <t xml:space="preserve">Греде </t>
  </si>
  <si>
    <t>а. МБ 30.</t>
  </si>
  <si>
    <t>Стубови</t>
  </si>
  <si>
    <t>Плоче</t>
  </si>
  <si>
    <t>Степеништа</t>
  </si>
  <si>
    <t>Подлоге</t>
  </si>
  <si>
    <t>Дебљине 10 цмн застита термоизолације И подна подлога.</t>
  </si>
  <si>
    <t>Аб плоца дебљине 10 цм преко тампонског слоја од сљунка дебљине 20 цм.</t>
  </si>
  <si>
    <t>"Израда подне подлоге - цементне кошуљице, припремљене за постављање подне облоге. Површину бетонске подлоге изравнати, а бетон неговати. " Обрачун по м².</t>
  </si>
  <si>
    <t xml:space="preserve">Подна подолога у свим просторијама без обзира </t>
  </si>
  <si>
    <t>УКУПНО БЕТОНСКИ РАДОВИ:</t>
  </si>
  <si>
    <t>ЗЕМЉАНИ РАДОВИ</t>
  </si>
  <si>
    <t>ГРАЂЕВИНСКИ СТОЛАРСКИ РАДОВИ</t>
  </si>
  <si>
    <t>УКУПНО ГРАЂЕВИНСКО ЗАНТСКИ РАДОВИ:</t>
  </si>
  <si>
    <t>ГРАЂЕВИНСКО ЗАНАТСКИ РАДОВИ</t>
  </si>
  <si>
    <t>УКУПНО:</t>
  </si>
  <si>
    <t xml:space="preserve"> </t>
  </si>
  <si>
    <t>пауш</t>
  </si>
  <si>
    <t>ПРЕДМЕР И ПРЕДРАЧУН РАДОВА ДЕЧИЈЕГ ИГРАЛИШТА У ВРТИЋA У ИВАЊИЦИ</t>
  </si>
  <si>
    <t xml:space="preserve"> Дрвени елементи се израђују од квалитетног тврдог дрвета, импрегнирани квалитетним премазима ради заштите од различитих временских утицаја, а након тога фарбају у тону по избору надзорног органа. Водоотпорне плоче заштитити са два слоја влагоотпорних премаза на бази полиестера.    Металне делове заштитити од корозије цинковањем, а након тога фарбати бојом за метал у више наноса у тону по налогу надзорног органа.     Пре израде  обавезно је достављање радионичких цртежа свих елемената надзорном органу на сагласност.Сва опрема за дечија игралишта мора бити израђена по стандарду СРПС ЕН 1176-1. </t>
  </si>
  <si>
    <t>1</t>
  </si>
  <si>
    <t>Исколчавање и обележавање терена. Обрачун паушално</t>
  </si>
  <si>
    <t>2</t>
  </si>
  <si>
    <t>м3</t>
  </si>
  <si>
    <t>3</t>
  </si>
  <si>
    <t>4</t>
  </si>
  <si>
    <t>Набијање тла постељице након скидања хумуса И ископа, до носивости за земљени материјал Мс=25Мпа. Обрачун по м2</t>
  </si>
  <si>
    <t>5</t>
  </si>
  <si>
    <t>6</t>
  </si>
  <si>
    <t>7</t>
  </si>
  <si>
    <t>Израда слоја од ризле на тротоарима, дебљине д=4цм.</t>
  </si>
  <si>
    <t>8</t>
  </si>
  <si>
    <t>Израда горњег битуменског слоја (БНС 22) дебљине д=6 цм.</t>
  </si>
  <si>
    <t>9</t>
  </si>
  <si>
    <t>Израда хабајуцег слоја асвалта (АБ 11) дебљине д=4цм.</t>
  </si>
  <si>
    <t>10</t>
  </si>
  <si>
    <t>11</t>
  </si>
  <si>
    <t>Димензије 18/12цм (+4цн И +8цм)</t>
  </si>
  <si>
    <t>Димензије 18/12цм (+2цм)</t>
  </si>
  <si>
    <t>Димензије 24/18цм (+12цм)</t>
  </si>
  <si>
    <t>12</t>
  </si>
  <si>
    <t>Набавка и постављање бетонских канелета на слоју бетона.</t>
  </si>
  <si>
    <t>Димензије 25/50/8цм</t>
  </si>
  <si>
    <t>Димензије 15/50/8цм</t>
  </si>
  <si>
    <t>13</t>
  </si>
  <si>
    <t>14</t>
  </si>
  <si>
    <t>Облезавање паркинга бојом</t>
  </si>
  <si>
    <t>15</t>
  </si>
  <si>
    <t>Набавка и монтажа знака за паркинг</t>
  </si>
  <si>
    <t>16</t>
  </si>
  <si>
    <t>Набавка и монтажа знака за забрањен прилаз.</t>
  </si>
  <si>
    <t>УКУПНО ГРАЂЕВИНСКИ РАДОВИ  (цене су без ПДВ-а):</t>
  </si>
  <si>
    <t>ПРЕДМЕР И ПРЕДРАЧУН РАДОВА ДЕЧИЈЕГ ИГРАЛИШТА У ВРТИЋУ У ИВАЊИЦИ</t>
  </si>
  <si>
    <t>Набијање тла постељице након скидања хумуса, до носивости за земљени материјал Мс=25Мпа. Обрачун по м2</t>
  </si>
  <si>
    <t>Степениште за савладавање денивелације измедју економског дворишта и дечјег игралишта. Набавка, транспорт и уградња материјала, са израдом потрбне оплате и припреме подлоге. Степениште се бетонирапреко тампонског слоја добро уваљаног. Дебљина плоче степеништа је 15 цм, газишта (18x14,70/33)*160цм комада 2. Степени[те армирати мре\астом арматуром Q335. Обрацун по м3 уградјеног бетона.</t>
  </si>
  <si>
    <t>Набавка и транспорт дробљеног каменог материјала крупноће 0-31.5мм, насипање и набијање истог у слоју дебљине 15цм. Потребан модул стишљивости овог слоја је  Мс=30МПа. Обрачун по м3.</t>
  </si>
  <si>
    <t>Набавка, транспорт и уградња песка са набијање истог у слоју дебљине 4-5 цм . Обрачун по м2.</t>
  </si>
  <si>
    <t>Набавка, транспорт и уградња гумених плоча одговарајуће дебљине у боји по избору Инвеститора. Гумене плоче  морају бити атестиране у складу са важећим стандардима за дечија игралишта, према стандардима Европске уније. Гумене подне плоче се могу уградјивати након достављања свих потребних атеста и одобрења надзорног органа. Обрачун по м2.</t>
  </si>
  <si>
    <t>дебљина д=4цм, тобоган и клацкалица</t>
  </si>
  <si>
    <t>дебљина д=5цм, љуљаска</t>
  </si>
  <si>
    <t>дебљина д=8цм, пењалица</t>
  </si>
  <si>
    <t>Набавка и уградња гумених ивичњака димензија 8/20цм (са косином 3/3 у свему према детаљу) на потребној подлози на слоју песка. Обрачун по м.</t>
  </si>
  <si>
    <t>Набавка хунуса и песка у односу 2:1, уградња и планирање. Дебљина слоја 10цм. Сејање траве обухваћено позицијом са сејањем траве. Обрачун по м2.</t>
  </si>
  <si>
    <t>Набавка хунуса, уградња и планирање. Дебљина слоја 10цм. Сејање траве обухваћено позицијом са сејањем траве. Обрачун по м2.</t>
  </si>
  <si>
    <t>Набавка, транспорт и уградња -  тобогана са кулом и пењалицом, димензија 454x4600цм, висине у слемену кровића до 40цм. (погледати слику у прилогу понуде). Висина пењања 200 цм. Тобоган се састоји од дрвене конструкције-куле са кровићем и пењалицом, дрвених степеница са оградом, продуженог подеста на који се ослања корито тобогана у свему према цртежу који је саставни део тендерске документације. Дрвени елементи су греде пресека 10/10цм. Конструкција тобогана и пењалице  се за темељне стопе везује анкер плочицама и челичним профилима . Корито тобогана је од полиестера укупне дужине 240цм. У цену позиције урачунати армирано бетонске темељне стопе димензија 60x40x40цм за све вертикалне дрвене греде,  120x40x40 и 95x40x40 за степенице и корито тобогана.
Мере дечије играчке су оквирне. Уз сагласност Инвеститора могућа су мања одступања од пројектованих димензија. Обрачун по комаду комплет уграђене позиције.</t>
  </si>
  <si>
    <t>Набавка, транспорт и уградња -  пеналице, димензија 250x250цм, висине пењања 250 цм и висине врха пењалице 30 цм. (погледати слику у прилогу понуде). Пањалица се састоји од целицних профила фи 60/3мм медјусобно заварених у свему према цртежу који је саставни део тендерске документације. Конструкција пењалице  се за темељне стопе везује анкер плочицама и челичним профилима . У цену позиције урачунати армирано бетонску темељну плочу димензија 281x280x40цм за анкерисање свих  ертикалних елемената пењалице.
Мере дечије играчке су оквирне. Уз сагласност Инвеститора могућа су мања одступања од пројектованих димензија. Обрачун по комаду комплет уграђене позиције.</t>
  </si>
  <si>
    <t>Набавка, транспорт и уградња дечије играчке -љуљашка за децу, димензија 9750x312цм, висине 250цм. Рам љуљашке је од округлих косих греда димензија фи 15 цм,. Конструкција љуљашке се анкер плочицама и челичним профилима везује за темељне стопе. На хоризонталну греду  су ланцима окачена четири седишта од водоотпорних панелних дрвених плоча за љуљање намењена деци старијег узраста. У цену позиције урачунати армирано бетонске темељне стопе димензија 60x60x40цм - ком 8 у које се уграђују дрвени стубови конструкције љуљшке као и све анкер везе.
Мере дечије играчке су оквирне. Уз сагласност Инвеститора могућа су мања одступања од пројектованих димензија. Обрачун по комаду комплет уграђене позиције.</t>
  </si>
  <si>
    <t>Набавка, транспорт и уградња дечије играчке -  клацкалица за двоје деце, димензија 240x20x50цм, (погледати слику у прилогу понуде). Клацкалица је са три полуге у низу. Рам је од челичних профила одговарајућег кружног попречног пресека и за њега су причвршћена дрвена седишта са металним рукохватом. У цену позиције урачунати армирано бетонске темељне стопе димензија 60x60x80цм - 2 ком, у које се уграђује метални рам клацкалице. Мере дечије играчке су оквирне. Уз сагласност Инвеститора могућа су мања одступања од пројектованих димензија.
Обрачун по комаду комплет уграђене позиције.</t>
  </si>
  <si>
    <t>Набавка, транспорт и уградња -  тобоган са  пењалицом, димензија 319/60цм, висине 167цм. (погледати слику у прилогу понуде). Висина пењања 130 цм. Тобоган се састоји одметалних профила фи 60. Конструкција тобогана и пењалице  се за темељне стопе везује анкер плочицама и челичним профилима . Корито тобогана је од полиестера укупне дужине 240цм. У цену позиције урачунати армирано бетонске темељне стопе димензија 120x40x40цм  за степенице и корито тобогана.
Мере дечије играчке су оквирне. Уз сагласност Инвеститора могућа су мања одступања од пројектованих димензија. Обрачун по комаду комплет уграђене позиције.</t>
  </si>
  <si>
    <t>Набавка, транспорт и уградња клупа за седење са наслоном димензија 120x40x35цм. Клупа је израђена у комбинацији дрво- метал, односно носачи клупе су од металних цеви пречника 4,5цм, а седиште и наслон су од дрвених гредица, финално обрађена по детаљу произвођача, а у свему према цртежу у прилогу. У цену позиције урачунати  бетонске темељне стопе МБ20 димензија 60x30x40цм у које се уграђују метални носачи клупе анкер везама.
Обрачун по комаду комплет уграђене клупе.</t>
  </si>
  <si>
    <t>17</t>
  </si>
  <si>
    <t>Набавка, транспорт и уградња корпи за отпатке пречника 50цм и висине 78цм. Корпа је израђена у комбинацији дрво- метал, са металним улошком финално обрађена по детаљу произвођача. У цену позиције урачунати  бетонске темељне стопе МБ20 димензија 60x60x30цм на  које се уграђује корпа. 
Обрачун по комаду комплет уграђене корпе.</t>
  </si>
  <si>
    <t>18</t>
  </si>
  <si>
    <t xml:space="preserve">Пластифициране панелне ограде се израђују из тврдих челичних шипки, које се профилишу путем В ојачања и таква иду на галванизацију.  Затим следи хемијска припрема панела и пластификација. Дебљина челичне жице: 4,7мм. Величина окца: 200x50мм. Дужине панела: 2500мм, висина ограде је 1500 мм. Високо квалитетна израда и заштита од корозије по највишим стандардима. 
Уградна панела је преко стубова од кутијастих профила 60x60x2мм анкерисних шрафљењем са завртњима 4фи 10 мм за анкер плочуу димензија 120x120мм. Анкер плоча се уградјују у бетонски темељ 50x50x50цм уседрене арматуром 4фи10  мм. Испуна панелене огреде је у раму од профила 40x40x2 мм. Обрачун по м1 ограде.
</t>
  </si>
  <si>
    <t>Ограда дечјег игралишта</t>
  </si>
  <si>
    <t>Ограда економског дворишта</t>
  </si>
  <si>
    <t>19</t>
  </si>
  <si>
    <t>Клизне капје предвидјене су на границама економског дела дворишта и дворишта са игралиштем за децу. Капије предвидјене на стазама код степеништа и на рампи за децу у колицима и хендикепиране особе. Ове капије су димензија 160x150 цм. Клизна капија на граници приступне саобраћајнице И економског дворишта је 300x150 цм. Све капије су снабдевене моторима за аутоматско даљинско отварање И затварање. Капије су од кутијастих профила 40x40x2 мм са испуном од пластифицираних панелних елемената ограде. Сви елементи ограде и капије су у истом квалитету и начину обраде. Обрачун по комаду.</t>
  </si>
  <si>
    <t>Капја димензија 160x150 цм</t>
  </si>
  <si>
    <t>Капја димензија 300x150 цм</t>
  </si>
  <si>
    <t>ПРЕДМЕР И ПРЕДРАЧУН ОЗЕЛЕЊАВАЊА</t>
  </si>
  <si>
    <t>Набавка садног материјала, транспорт и садња. У цену урачунати и употребу свих потребних машина за копање јама и садњу садница. »Лиqуидамбар стyрацифлуа« (»Гум балл«) Листопадно дрво, које спорорасте, кугласте крошње. Произведена садница  је из расадника а пореклом је из Северне Америке дрво из фамилије  Хамамелидацеае. Дрво висине од 2-5  метара, распона 2,5-3,5м произведено у расаднику. Има  правилну, кугласту крошњу и гране са ребрима плуте. Листови су орнаментални, сјајно зелене боје који у јесен мењају  све могуће нијансе од жуте, ружичасте, јарко црвене.
Добро расте на дубоком и влажном земљишту. Одговарају му сунчани положаји. Може поднети и овремено плављење. На сувом земљишту споро расте и брзо страда. Подноси краткотрајне ниске емпературе до -20 °Ц. Добро подноси градске услове, нарочито дим и прашину.
У цену урачунати и употребу свих потребних машина за копање јама и садњу садница. Обрацyн по ком.</t>
  </si>
  <si>
    <t>Набавка садног матерјала, транспосрт и
 Садња  У цену урачунати и употребу свих потребних
 машина за копање јама и садњу
садница.“Фраxцинус еxцелсиор“ („Глобоса“)
Листопадно дрво, спорорастуће, пореклом из фамилије Олеацеае (Јасен). Волиумерена и влажна станишта у којима се ретко јавља сушни период, док је младо дрво, добро подноси приличну засену.Раст и висина крошње зависи од висине калемљења, ова врста се калеми на висини од 2-2,5 м, од места калемљења почиње густа кугласта крошња.Лист је тамнозелене боје, дужине 20 цм, састоји се од 5-9 листића. Цвета али неупадљиво.Расте успешно на свим подручјима.Намењено је и произведено искључиво као декоративно дрво  на овом пројекту кориштен је каопојединачностабло. Нема посебне захтеве према тлу, гнојењу ни заштити. Садити у јесен или на пролеће. Отпорно је дрво на услове спољашње средине. Обрацун по ком.</t>
  </si>
  <si>
    <t>Набавка садног материјала, транспорт и садња  „Тхуја оцциендаталис“ (Цолумна) У цену урачунати и употребу свих потребних машина за копање јама и садњу садница.
Зимзелено дрво, брзорастуће, из фамилије Цупрессацеае (Чемпреси). Пореклом из југоисточне Канаде.
Биљке се узгајају најмање две године а потом се у свој стални положај пресађују најбоље крајем пролећа или почетком лета након последњих очекиваних мразева. Западна туја, стубастог облика, расте до 5 м у првих 10 година ширине 1 м, може нарасти и до висине од 10 до 20 метара прелепе зелене боје. Отпорна је изузетно, успева на свим типовима земљишта. Обрацун по ком.</t>
  </si>
  <si>
    <t>Набавка садног материјала, транспорт и садња, ”Лоницера пилеата” У цену урачунати и употребу свих потребних машина за копање јама и садњу садница. Зимзелен, брзорастући жбун, расте до 1,2 м. Листови ситни, тамнозелени. Отпорна врста,може се орезивати. Служи као покривач тла или за формирање нижих оградица. Садити у јесен или на пролеће. Обрацун по ком.</t>
  </si>
  <si>
    <t>Набавка садног материјала, транспорт и садња, »Потентилла фрутицосса голдфингер« У цену урачунати и употребу свих потребних машина за копање јама и садњу садница.
Листопадни, веома отпоран жбун, расте до 1,2 м. Цветови су јарко жути, цвета целог лета. Воли сунце или полусенку. Може се орезивати. Користи се у живим оградама, групацијама или као самосталан жбун. Има мале захтеве врло често се користи. Садити у јесен или на пролеће. Обрацун по ком.</t>
  </si>
  <si>
    <t>Набавка семена, транспорт и засејавање партерне траве, бусеновањем или тепих травњаком. За њихово подизање користи се само једну врста траве ( Лолиум перенне, Поа пратенсис, Пестуца рубра).  Ценом урачунати набавку хумуса и припрему терена за сејање и сејање траве. Са свим потребним машинама за заснивање травњака. Обрацун по м2.</t>
  </si>
  <si>
    <t>РЕКАПИТУЛАЦИЈА РАДОВА СПОЉНОГ УРЕЂЕЊА</t>
  </si>
  <si>
    <t xml:space="preserve">Уређење саобраћајница, пешачких стаза и потпорних зидова. </t>
  </si>
  <si>
    <t>Уређење дечијег игралишта</t>
  </si>
  <si>
    <t>Уређење зелених површина - холтикултура</t>
  </si>
  <si>
    <t>"Летвисање крова летвама 24/48 мм, на размаку од 23 цм за једноструко покривање бибер црепом. Летвисање извести сувим, правим и квалитетним јеловим летвама, оптималне дужине." Обрачун по м².</t>
  </si>
  <si>
    <t>По м1</t>
  </si>
  <si>
    <t>"Набавка и разастирање туцаника испод темеља. Тампонски слој шљунка насути у слојевима, набити и фино испланирати са толеранцијом по висини ±1 цм." Обрачун по м³.</t>
  </si>
  <si>
    <t>"Израда подлоге подлоге од ситнозрног бетона, марке МБ 20. Горњу површину бетонске подлоге изравнати, а бетон неговати." Обрачун по м².</t>
  </si>
  <si>
    <t>"Израда темеља степеништа од набијеног бетона МБ 20. Темељ бетонирати преко слоја шљунка. Бетон уградити и неговати по прописима. У цену улазе транспорти, потрбна оплата и помоћна скела." Обрачун по м³.</t>
  </si>
  <si>
    <t>Полагање хидроизолационих трака типа "кондор 4" или одговарајућа, са варењем преклопа бренером. изолацију на крајевима подићи вертикално на зидове најмање 10 цм. Преклопи морају бити најмање 10 цм. Ценом зарачунати набавку материјала, све транспорте и преносе, растур и уклањање вишка материјала и чишћење шута на градилишту по завршеним радовима. Подови приземља. Обрачун по м2.</t>
  </si>
  <si>
    <t>Дебљине 30цм.</t>
  </si>
  <si>
    <t>"Набавка, постављање, стругање и лакирање паркета преко бетонске подлоге. Поставити буков паркет СТАНДАРД КЛАСЕ, дебљине 20 мм, у слогу ШАХ ПОЉА, а преко претходно очишћене подлоге. Преко неравне подлоге нанети слој Винфлеx масе, што тање. Паркет поставити лепљењем преко бетонске подлоге, одговарајућим лепком, на хладно. Лепак нанети по целој површини подлоге. Све додирне спојнице дашчица морају бити затворене. Између паркета и зида оставити дилатационе разделнице. Поред зидова поставити храстове лајсне И класе и на сваких 80 цм причврстити их за зид. Сучељавања геровати. Паркет стругати машинским путем са три врсте папира, од којих је последњи финоће најмање 120. Ваљак на паркет машини подесити да остругана површина буде потпуно равна, без удубљења или других трагова. Обрусити све лајсне. Паркет лакирати три пута. Отворене фуге паркета китовати смесом фине струготине и лака. По сушењу прећи фином шмирглом, опајати под и лакирати први пут. После 24 часа паркет китовати, прећи фином шмирглом, опајати под и лакирати други пут. Потпуно осушени други слој лака фино брусити, опајати под и лакирати трећи пут. Приликом лакирања водити рачуна да четка буде натопљена лаком." Обрачун по м².</t>
  </si>
  <si>
    <t>"Израда и уградња конзоле за заставу металне цеви  ø 45 мм , дужине 30 цм. Цев заварити под углом од 45о за анкер плочу анкерисану за зид. Анкер плчу причврстит анкерина 4фи12мм. Анкер плоча је од пљоштег челика димензија 30x30x5 мм и анкерованих за зид. Конзолу минизирати и бојити БЕЛОМ бојом за метал. КОНЗОЛУ ПОСТАВИТИ КАКО ЈЕ ОПИСАНО ИЗНАД ВРАТА ГЛАВНОГ УЛАЗА" Обрачун по ком.</t>
  </si>
  <si>
    <t>СПОЉНО УРЕЂЕЊЕ, ИГРАЛИШТЕ И ХОРТИКУЛТУРА</t>
  </si>
  <si>
    <t xml:space="preserve">Армирачки радови урадити у свему према статичком прорачуну, арматумим нацртима. Сепе садрже све радне операције и утрошке материјала и помодни алат и скеле које прописују "Нормативи и стандарди рада у грађевинарству - Високоградња ГН 400", као и остале трошкове и зараду предузеда. Арматуру урадити од свих квалитета челика предвиђених у статичком прорачуну, а у свему према важећем "Правилнику о техничким нормативима за бетон и армирани бетон" (ПБАБ 87) и важећим стандардима за бетонско гвожђе. Арматуру очистити од рђе(корозије) и прљавштине, исправити, исећи, савити и уградити по детаљима (арматумим нацртима) и статичком прорачуну. Јединична цена садржи и постављање подметач алРрделика, пластике, или бетона за постизање предвиђених заштитних слојева и правилног положаја арматуре у конструкцији. Сва подеона гвожђа и узенгије ће бити чврсто везани за главну арматуру тако да не може доћи до промене положаја арматуре за време бетонирања конструкције.Пријем постављене арматуре са аспекта броја и пречника уграђених шипки вршиће овлашћени надзорни орган, констатовати стање и дати дозволу за бетонирање кроз грађевински дневник. За атестирање и квалитет уграђене арматуре одговараће извођач радова. ОБРАЧУН ИЗВЕДЕНИХ РАДОВА: Стварно уграђена количина арматуре свих квалитета обрачунава се по кг без обзира на сложеност и пречнике шипки арматуре. Обрачун радова извршити према табличним тежинама арматуре и дужинама арматурних нацрта. </t>
  </si>
  <si>
    <t>ПР 2     392/315 ЦМ</t>
  </si>
  <si>
    <t>ПР 1     620/240 ЦМ</t>
  </si>
  <si>
    <t>Поз I. димензија 100x204 цм.</t>
  </si>
  <si>
    <t>Поз II, димензија 80x204 цм.</t>
  </si>
  <si>
    <t>Поз III, димензија 70x204 цм.</t>
  </si>
  <si>
    <t xml:space="preserve">Поз IV димензија 80x204 цм.  </t>
  </si>
  <si>
    <r>
      <t xml:space="preserve">Завршна обрада фасаде зарибаним малтером. Након сушења завршног  слоја лепка, нанети водоотпоран, а  паропропустан основни премаз, са упијањем воде w&lt;0,5  кг/м²х. Завршну обраду радити паропроусним,  хидрофобним, отпорним на прљање, приоњивости на подлогу  &gt;1,3 Мпа, силиконско-силикатни заглађеним малтером, грануулације 1,5 или  2 мм. Боја малтера по избору одговорног лица. Сви материјали морају поседовати </t>
    </r>
    <r>
      <rPr>
        <b/>
        <sz val="12"/>
        <color theme="1"/>
        <rFont val="Times New Roman"/>
        <family val="1"/>
        <charset val="238"/>
      </rPr>
      <t>ЕТА сертификат</t>
    </r>
    <r>
      <rPr>
        <sz val="12"/>
        <color theme="1"/>
        <rFont val="Times New Roman"/>
        <family val="1"/>
        <charset val="238"/>
      </rPr>
      <t>. Отвори око којих постоје улозине - шпалетне ширине до 20 цм  обрачунавају се на следећи начин:  а/. отвори до 3 м2 се не одбијају а њихове улозине се не  обрачунавају.  б/. отвори од 3 до 5 м2, одбија се површина преко 3 м2 а  улозине се посебно обрачунавају.и  ц/. отвори површине преко 5 м2, одбија се површина преко  3 м2 а улозине се посебно обрачунавају. обрачуна улозина - шпалетни  врши се на следећи начин: - за развијене ширине до 5 цм и 1 м дужине  =0.25 м2 - за развијене ширине до 12 цм и 1 мдужине  =0.35 м2 - за развијене ширине 12-18 цм и 1 м дужине  =0.50 м2 - за развијене ширине 18-25 цм и 1 м дужине  =0.75 м2 - за развијене ширине 25-50 цм и 1 м дужине  =1.00 м2 - за развијене ширине 50-75 цм и 1 м дужине  =1.25 м2 - за развијене ширине 75-100 цм и 1 м дужине  =1.50 м2 - за развијене ширине 100-125 цм и 1 м дужине  =1.75 м2 - за развијене ширине 125-150 цм и 1 м дужине  =2.00 м2 Ценом зарачунати набавку материјала, све транспорте и преносе, растур и уклањање виска материјала и цисцење сута на градилисту по заврсеним радовима. Заврсна обрада зидова СФЗ 1 је у светлијим тоновима а поврине означене као СФЗ2 у тамнијим тоновима. Обрачун по  м2.</t>
    </r>
  </si>
  <si>
    <t>ДИМЊАЦИ</t>
  </si>
  <si>
    <t>Развијена ширина лима 50 цм</t>
  </si>
  <si>
    <t>Кабине санитарних чворова-панелне преграде су у такозваном “карусел” систему једносмерног  кретања. Израђена су од алуминијумске панелне конструкције (АЛС 45 или сл.), елоксиране у природну боју алуминијума са профилима и испуном од : ПВЦ панела (стиродур+2xПВЦ облога) + обострани алум.лим (елоксиран у природној боји алум.).  Све  кабине су  снабдевене подним нивелаторима  висине, квалитетним “дихтунг” гумицама по обиму панела и фиксаторима за зидове. Wц кабине имају “нагибне” шарке (ослобађају врата у "одшкринутом" положају када је кабина слободна), магнетно затварање, закључавање-унутрашњим точкићем-фиксатором и “лоптастим” алуминијумским обостраним рукохватом. Предвидети графичку ознаку намене на вратима и обавезну дистанцу од пода за 15цм због одржавања.
Санитарни чворови које користе деца су по дизајну, функцији и опреми прилагођени потребама деце и везана су директно за просторије боравка деце . Обеачун по м2.</t>
  </si>
  <si>
    <t>Поторни зид у свему према статицком прорачуну И детаљима из пројекта.</t>
  </si>
  <si>
    <t>ГРАЂЕВИНСКИ РАДОВИ</t>
  </si>
  <si>
    <t>Пратећи грађевински радови код израде инсталација водовода и канализације</t>
  </si>
  <si>
    <t>а. По м³.</t>
  </si>
  <si>
    <t>"Насипање земљом рова. Земљу насипати у слојевима од 20 цм квасити водом и набити до збијености 30 МПа. За насипање користити земљу, депоновану приликом ископа." Обрачун по м³.</t>
  </si>
  <si>
    <t>Насипање рова.</t>
  </si>
  <si>
    <t>"Набавка материјала, израда канализационе шахте. Ценом обухваћена израда шахте као и набавка и постављање гвоздено ливеног поклопца, са рамом за шахт. Поклопац поставити на шахт у нивоу терена." Обрачун по комаду.</t>
  </si>
  <si>
    <t>Водомерни шахт 150x150 цм, поклопац пречника 60цм, 125KN, за водомер.</t>
  </si>
  <si>
    <t>Пречника 60 цм, 125KN, пешачки.</t>
  </si>
  <si>
    <t>Пречника 70 цм, 250КN, пешачки и затворени пут.</t>
  </si>
  <si>
    <t>УКУПНО ГРАЂЕВИНСКИ РАДОВИ:</t>
  </si>
  <si>
    <t>ВОДОВОД</t>
  </si>
  <si>
    <t>Унутрашња мрежа</t>
  </si>
  <si>
    <t>"Набавка и монтажа ПВЦ водоводних цеви, заједно са фитингом и материјалом за спајање. Приликом монтаже водоводне мреже водити рачуна да розете вентила и батерија буду потпуно равне са завршном површином зида. Штемовања за уградњу и пролаз цеви извршити пажљиво, шут изнети и одвести на градску депонију. По потреби, а по детаљима извести термо и акустичну изолацију цеви. Завршену водоводну мрежу испитати на притисак и сачинити записник. У цену улазе и изолација и испитивање мреже." Развод хладне воде. Обрачун по м.</t>
  </si>
  <si>
    <t>"Набавка и монтажа ПВЦ водоводних цеви, заједно са фитингом и материјалом за спајање. Приликом монтаже водоводне мреже водити рачуна да розете вентила и батерија буду потпуно равне са завршном површином зида. Штемовања за уградњу и пролаз цеви извршити пажљиво, шут изнети и одвести на градску депонију. По потреби, а по детаљима извести термо и акустичну изолацију цеви. Завршену водоводну мрежу испитати на притисак и сачинити записник. У цену улазе и изолација и испитивање мреже." Развод топле воде. Обрачун по м.</t>
  </si>
  <si>
    <t>"Набавка и монтажа равног пропусног вентила, пречника 1/2", са заштитном хромираном капом и розетом. Приликом монтаже вентила водити рачуна да розете вентила буду потпуно равне са завршном површином зида. Вентил мора да има атест." Обрачун по комаду.</t>
  </si>
  <si>
    <t>Пречника 1/2".</t>
  </si>
  <si>
    <t>Пречника 3/4".</t>
  </si>
  <si>
    <t>"Набавка и монтажа угаоног пропусног вентила, пречника 1/2“x1/2“, са ручком. Приликом монтаже вентила водити рачуна да точкић вентила буде на правилном одстојању од финалне површине зида и да буде омогућен приступ вентилу, повезивање и постављање розете. Вентил мора да има атест." Обрацун по комаду.</t>
  </si>
  <si>
    <t>Пречника 1/2“x1/2“.</t>
  </si>
  <si>
    <t>Пречника 1/2“x3/8".</t>
  </si>
  <si>
    <t>"Набавка и монтажа вентила за хидрант, пречника 1/2", са точкићем и холцндером. Вентил мора да има атест."</t>
  </si>
  <si>
    <t>Пречника2".</t>
  </si>
  <si>
    <t>Хидранти</t>
  </si>
  <si>
    <t>"Набавка и монтажа ТИПСКОГ зидног хидранта, са прикључком, пречника 2". Метални ормарић димензија 50x50 причврстити по детаљу. У ормарићу испоручити хидрантски вентил, црево дужине 15 м и млазницу." Обрачун по комаду.</t>
  </si>
  <si>
    <t>Метални застакљени ормарић.</t>
  </si>
  <si>
    <t>"Набавка и монтажа ТИПСКОГ ормана са опремом за надземни хидрант, са прикључком, пречника 2". Стојећи метални ормарић димензија 1080x564x252 мм причврстити по детаљу. У ормарићу испоручити хидрантски вентил, 4 комада црева пречника 52 мм тревира дужине 15 м са спојницама, 2 млазнице 52мм, 1 кључ за надземни хидрант, 1 кључ АБЦ и 1 кључ Ц." Обрачун по комаду.</t>
  </si>
  <si>
    <t>Димензија 1080x564x252 мм.</t>
  </si>
  <si>
    <t>"Набавка и монтажа противпожарног платненог црева, пречника 2". Црево је дужине 15 м. На једном крају црева поставити спојницу а другом млазницу или спојницу." Обрачун по комаду.</t>
  </si>
  <si>
    <t>"Набавка и монтажа млазнице за хидрант, пречника 2"." Обрачун по комаду.</t>
  </si>
  <si>
    <t>"Набавка и монтажа косог пропусног вентила, пречника 2", са точкићем. Приликом монтаже вентила водити рачуна да точкић вентила буде на правилном одстојању од финалне површине зида. Вентил мора да има атест." Обрачун по комаду.</t>
  </si>
  <si>
    <t>ПП апарати</t>
  </si>
  <si>
    <t>"Набавка и постављање противпожарног апарата, ТИП С-1, за суво гашење пожара врсте А, Б и Ц." Обрачун по комаду.</t>
  </si>
  <si>
    <t>е. ТипС-9.</t>
  </si>
  <si>
    <t>Водомери</t>
  </si>
  <si>
    <t>Пречника 1".</t>
  </si>
  <si>
    <t>Прикључак 100 мм.</t>
  </si>
  <si>
    <t>Испитивања</t>
  </si>
  <si>
    <t>"Испитивање водоводне мреже на пробни притисак, већи за 3 бара од радног, односно минимално 10 бара, објекта површине до 100 м². По завршетку монтаже водоводне мреже сва изливна места задихтовати чеповима. Поставити хидрауличну пумпу, напунити инсталацију водом, испустити ваздух и постићи пробни притисак. Мрежа мора бити под притиском најмање 24 часа. Ако притисак опадне, пронаћи место квара, отклонити и поново ставити инсталацију под испитни притисак. Испитивање вршити уз обавезно присуство надзорног органа и овлашћеног лица и о томе сачинити посебан записник." Обрачун паушално.</t>
  </si>
  <si>
    <t>Површина објекта до 1000м².</t>
  </si>
  <si>
    <t>Пау</t>
  </si>
  <si>
    <t>"Дезинфекција и испирање постављене водоводне мреже, објекта површине до 100 м², према техничким прописима. Пре пуштања мреже у експлоатацију обавезно тражити атест Санитарне службе за исправност воде." Обрачун паушално.</t>
  </si>
  <si>
    <t>Површина објекта до 1 000 м².</t>
  </si>
  <si>
    <t>Остали водоводни радови</t>
  </si>
  <si>
    <t>Површина објекта до 1000 м².</t>
  </si>
  <si>
    <t>УКУПНО ВОДОВОД:</t>
  </si>
  <si>
    <t>КАНАЛИЗАЦИЈА</t>
  </si>
  <si>
    <t>Грађевински радови</t>
  </si>
  <si>
    <t>Дубине до 2,0 м.</t>
  </si>
  <si>
    <t>По м³ рова.</t>
  </si>
  <si>
    <t>"Планирање дна рова. Све површине грубо и фино испланирати са тачношћу од +/-3 цм. У цену улазе и попуњавање и набијање, односно скидање земље и извоз на градилишну депонију." Обрачун по м².</t>
  </si>
  <si>
    <t>"Набавка и монтажа ПВЦ канализационих цеви од тврдог поливинилхлорида, заједно са фасонским комадима и материјалом за спајање. Поставити само исправне цеви и фасонске комаде, који имају атесте. Ревизионе комаде правилно дихтовати са поклопцима и гуменим дихтунзима. Постављену канализациону мрежу испитати на притисак и сачинити записник, што улази у цену. Цеви фиксирати и извршити крпљења отвора и шлицева."  Обрачун по м.</t>
  </si>
  <si>
    <t>Пречника 50 мм. Унутрашњи пречник цеви је  46.40 мм.</t>
  </si>
  <si>
    <t>Пречника 75 мм. Унутрашњи пречник цеви је  71.40 мм.</t>
  </si>
  <si>
    <t>Пречника 110 мм. Унутрашњи пречник цеви је  105.60 мм.</t>
  </si>
  <si>
    <t>Спољна Мрежа</t>
  </si>
  <si>
    <t>"Набавка и монтажа ПВЦ канализационих цеви од тврдог поливинилхлорида, пречника 50 мм, у рову заједно са фасонским комадима и материјалом за спајање. Поставити само исправне цеви и фасонске комаде, који имају атесте. Ревизионе комаде правилно дихтовати са поклопцима и гуменим дихтунзима. Постављену канализациону мрежу испитати на притисак и сачинити записник, што улази у цену." Обрачун по м.</t>
  </si>
  <si>
    <t>Пречника 160 мм. Унутрашњи пречник цеви је  153.60 мм. Фекална канализација, прикључак на уличну канализацију.</t>
  </si>
  <si>
    <t>Пречника 200 мм. Унутрашњи пречник цеви је  192.20 мм. Кишна канализација, прикључак на уличну канализацију.</t>
  </si>
  <si>
    <t>"Испитивање канализационе мреже, објеката површине до 100м². У договору са пројектантом извршити испитивање целокупне мреже или део по део. Отворе задихтовати, осим висински највиших и мрежу напунити водом. Под задатим притиском мрежу држати најмање три часа. Извршити преглед и сва места која цуре обележити. Испусти воду и све кварове отклонити. Поновити испитивање. Испитивање вршити уз обавезно присуство надзорног органа и овлашћеног лица и о томе сачинити посебан записник." Обрачун паушално.</t>
  </si>
  <si>
    <t>Поврсина објекта до 1000 м².</t>
  </si>
  <si>
    <t>Остали канализациони радови</t>
  </si>
  <si>
    <t>"Израда прикључака на канализациону мрежу, за објекат површине до 100 м². На спољној канализационој цеви израдити прикључак по пројекту."</t>
  </si>
  <si>
    <t>Површина објекта до  1000 м².</t>
  </si>
  <si>
    <t>УКУПНО КАНАЛИЗАЦИЈА:</t>
  </si>
  <si>
    <t>САНИТАРНИ УРАЂАЈИ</t>
  </si>
  <si>
    <t>Умиваоници</t>
  </si>
  <si>
    <t>"Набавка и монтажа комплет умиваоника, од керамике, димензија 60x40 цм, домаће производње I класе. Умиваоник за зид причврстити одговарајућим типловима и месинганим шрафовима а преко подметача од гуме. Умиваоник повезати са одводом хромираним сифонорн пречника 5/4" са розетом, чепом и ланцем. Поставити славину за топлу и хладну воду. Поред умиваоника поставити етажер, држач сапуна и пешкира. Умиваоник и опрему наручити по избору пројектанта."Обрачун по комаду умиваоника.</t>
  </si>
  <si>
    <t>Димензија 60x40 цм, стојећи, са батеријом.</t>
  </si>
  <si>
    <t>"Набавка и монтажа керамичког умиваоника. Умиваоник за зид причврстити одговарајућим типловима и месинганим шрафовима преко подметача од гуме. Умиваоник повезати са одводом хромираним сифоном пречника 5/4" са розетом, чепом и ланцем." Обрачун по комаду.</t>
  </si>
  <si>
    <t xml:space="preserve"> "Набавка и монтажа угаоног пропусног вентила за стојеће батерије, пречника 1/2"x3/8", са ручком. Приликом монтаже вентила водити рачуна да точкић вентила буде на правилном одстојању од финалне површине зида и да буде омогућен приступ вентилу, повезивање стојеће славине и постављање розете. Вентил мора да има атест." Обрачун по комаду.</t>
  </si>
  <si>
    <t>а. Пречника 1/2“x3/8".</t>
  </si>
  <si>
    <t>Шоље</t>
  </si>
  <si>
    <t>"Набавка и монтажа керамичке дечије ВЦ шоље. Спој ВЦ шоље са канализационом мрежом урадити са "гензлом" и одговарајућим китом да буде дихтован 100%. Шољу преко гумених подметача причврстити месинганим шрафовима. Поставити PVC  водокотлић унутра обложен стиропором, са потезачем. Са водоводном мрежом повезати преко хромираног вентила и квалитетног црева, а са шољом помоћу цеви и гумене манжетне. Поставити поклопац за дечију шољу od medijapana. "  Обрачун по комаду.</t>
  </si>
  <si>
    <t>Туш каде</t>
  </si>
  <si>
    <t>"Набавка и монтажа комплетне акрилне туш каде, димензија 80x80 цм, домаће производње I класе. Туш каду поставити и повезати са одводом сифоном пречника 5/4" са чепом и ланцем." Обрачун по комаду.</t>
  </si>
  <si>
    <t>Димензија 80x80 цм.</t>
  </si>
  <si>
    <t>"Набавка и монтажа комплетне дечје акрилне каде за туширање." Обрачун по комаду.</t>
  </si>
  <si>
    <t>Прибор</t>
  </si>
  <si>
    <t>Димензија 40x60 цм.</t>
  </si>
  <si>
    <t>Покретан.</t>
  </si>
  <si>
    <t>Са чашом.</t>
  </si>
  <si>
    <t>Сапуњара.</t>
  </si>
  <si>
    <t>Судопере</t>
  </si>
  <si>
    <t>Дводелна, 100 цм.</t>
  </si>
  <si>
    <t>Сифон 1".</t>
  </si>
  <si>
    <t>"Набавка и монтажа стојеце хромиране батерије за умиваоник, са покретним изливом, за топлу и хладну воду. Између зида и батерије поставити розете. Батерију пажљиво поставити, да се хром не оштети." Обрачун по комаду.</t>
  </si>
  <si>
    <t>"Набавка и монтажа стојеце хромиране батерије за судоперу, са покретним изливом испод батерије, за топлу и хладну воду. Између зида и батерије поставити розете. Батерију пажљиво поставити, да се хром не оштети." Обрачун по комаду.</t>
  </si>
  <si>
    <t>УКУПНО САНИТАРНИ УРЕЂАЈИ:</t>
  </si>
  <si>
    <t>ОСТАЛИ РАДОВИ</t>
  </si>
  <si>
    <t>Противпожарна заштита горивих канализационих цеви на граници пожарних сектора. Продор гориве цеви заштићен је обострано са Заптивном бујајућом противпожарном манжетном. Уградња Заптивне бујајуће мажетне Тип РК-И . Постављање манжетне око гориве цеви се врши растављањем манжетне и постављањем око цеви, а затим се врши причвршћивање за подлогу. Манжетна се причвршћује комадима навојне шипке уз употребу подлошки и навртки. Обрачун по ком.</t>
  </si>
  <si>
    <t>Противпожарна заштита горивих водоводних цеви на граници пожарних сектора. Продор гориве цеви заштићен је обујмицом типа ПРОМАСТОП. Постављање обујмице око гориве цеви у свему према упутству произвођача и детаљима из пројекта. Обрачун по ком.</t>
  </si>
  <si>
    <t>УКУПНО ОСТАЛИ РАДОВИ:</t>
  </si>
  <si>
    <t>САНИТАРНИ УРЕЂАЈИ</t>
  </si>
  <si>
    <t>Дозволе</t>
  </si>
  <si>
    <t>Накнада за увођење градилишне воде. Писмени захтев за сагласност са скицом упутити надлежном органу за одобрење коришћења воде. У цену улази и плаћање таксе. Обрачун паушално.</t>
  </si>
  <si>
    <t>Пау.</t>
  </si>
  <si>
    <t>Накнада за заузеће тротоара. Писмени захтев за сагласност са скицом упутити надлежном органу за одобрење коришћења површине тротоара. У цену улази и плаћање таксе за коришћење за све време трајања радова. По завршетку радова довести све површине у првобитно стање. Обрачун по м²/дан.</t>
  </si>
  <si>
    <t>м²/д</t>
  </si>
  <si>
    <t>Накнада за заузеће главне улице и тротоара. Писмени захтев за сагласност са скицом упутити надлежном органу за одобрење коришћења површине тротоара и улице. У цену улази и плаћање таксе за коришћење за све време трајања радова. По завршетку радова довести све површине у првобитно стање. Обрачун по м²/дан.</t>
  </si>
  <si>
    <t>Накнада за заузеће споредне улице и тротоара. Писмени захтев за сагласност са скицом упутити надлежном органу за одобрење коришћења површине тротоара и улице. У цену улази и плаћање таксе за коришћење за све време трајања радова. По завршетку радова довести све површине у првобитно стање. Обрачун по м²/дан.</t>
  </si>
  <si>
    <t>Прикључци</t>
  </si>
  <si>
    <t>Пауш</t>
  </si>
  <si>
    <t>Уградња репера на објекту и суседним објектима за праћење евентуалног слегања у свему по упутству статичара. У одређеном временском периоду, а у договору са статичарем, вршити мерења и водити дневник мерења. Обрачун паушално.</t>
  </si>
  <si>
    <t>Сагласности</t>
  </si>
  <si>
    <t>Припрема градилишта</t>
  </si>
  <si>
    <t>Монтажа и демонтажа приручне бараке за смештај алата, материјала и радника. Бараку израдити од монтажних елемената или дасака дебљине 2 цм са дрвеном конструкцијом. Бараку покрити даскама и тер папиром или салонитом. Обрачун по м² бараке, комплет</t>
  </si>
  <si>
    <t>Израда прилазних рампи-трепни, за допрему материјала или одвоз шута. Трепну извести од фосни и цеви за фасадну скелу или од дрвене грађе. Трепна је ширине 1м. Обрачун по м трепне.</t>
  </si>
  <si>
    <t>Израда радних платформи, за избацивање земље, шута или за допрему материјала. Платформе извести од фосни и цеви за фасадну скелу или од дрвене грађе.  Обрачун по м² платформе.</t>
  </si>
  <si>
    <t>Монтажа и демонтажа коруба за избацивање шута. Корубе израдити од дасака дебљине 24мм или 48мм или поставити специјалне цеви од пластичног материјала. Обрачун по м коруба.</t>
  </si>
  <si>
    <t>Израда радних надстрешница за рад, обраду грађе и друго. Радне надстрешнице израдити од фосни и цеви за фасадну скелу или дрвене грађе. Преко надстрешнице од фосни поставити слој тер папира и причврстити летвама и ексерима. Обрачун по м² изведене надстрешнице.</t>
  </si>
  <si>
    <t>Скеле</t>
  </si>
  <si>
    <t>Монтажа и демонтажа металне цевасте фасадне скеле, за радове у свему по важећим прописима и мерама ХТЗ-а. Скела мора бити статички стабилна, анкерована за објекат и прописно уземљена. На сваких 2м висине поставити радне платхорме од фосни. Са спољне стране платформи поставити фосне на кант". Целокупну површину скеле покрити јутаним или ПВЦ засторима. Скелу прима и преко дневника даје дозволу за употребу статичар. Користи се за све време трајања радова." Обрачун по м² вертикалне пројекције монтиране скеле.</t>
  </si>
  <si>
    <t>Фасадна скела</t>
  </si>
  <si>
    <t>Фасадна сложена скела</t>
  </si>
  <si>
    <t>Фасадна тешка скела.</t>
  </si>
  <si>
    <t>Монтажа и демонтажа скеле за унутрашње радове на зидовима и платформама објекта. Скела мора бити статички стабилна и ако је метална прописно уземљена. Користи се за све време трајања радова и плаћа само једанпут.  Обрачун по м³ скеле.</t>
  </si>
  <si>
    <t>Монтажа и демонтажа висеће скеле за радове у свему по прописима и мерама ХТЗ-а, по датом пројекту скеле. Скела мора бити статички стабилна и прописно уземљена. Скелу прима и преко дневника даје дозволу за употребу статичар. Користи се за све време трајања радова. Обрачун по м² површине покривене скелом.</t>
  </si>
  <si>
    <t>Монтажа и демонтажа заштитне металне ограде, око градилишта, висине 2м са капијама за улаз радника, возила и механизације. Капије снабдети бравама са кључевима или катанцима. Ограду правилно анкеровати и укосничити како неби дошло до превртања. Ограда мора бити уредно обојена користи се за све време трајања радова и плаћа једанпут, без обзира да ли се демонтира и поново монтира у току радова. На ограду поставити табле са упозорењем за пролазнике. За  постављање ограде предходно урадити темеље од бетона димезија 40x40x80цм. Дубина фундирања темеља огреде је 80 цм од пројектованог уредјеног терена. На поврсини стопа уградити анкер плоце димензија 80x80x4мм са усидрењем анкерина 4фи12мм дужине 50цм. Стубови су висине 200 цм и урадити их у свему према детаљима ограде која це трајно остати. Ову градилисну ограду поставити по обиму економског дела и дечег игралиште, а према ситуацији из ппројекта спољног уредјења.  Обрачун по м² ограде.</t>
  </si>
  <si>
    <t>Надстрешнице</t>
  </si>
  <si>
    <t>Израда заштитне надстрешнице, испуштене из фасадне скеле, изнад ограде и улаза. Надстрешницу урадити од челичних цеви за скелу са косницима и укрућењима. Покрити је даскама дебљине 25мм и тер папиром који се причвршћује дрвеним летвама. Надстрешницу прима надзорни орган, статичар. Ширина надстрешнице је 1-2м, са улазима по потреби. Надстрешницу поставити на висину од 2,50м. Користи се за све време трајања радова и плаћа се једанпут без обзира да ли се у току радова демонтира и поново монтира. Настрешница за обраду градје у ситуацији означена са бројем Н1. Обрачун по м² надстрешнице.</t>
  </si>
  <si>
    <t>Израда заштитне надстрешнице. Надстрешницу урадити од челичних цеви за скелу са косницима и укрућењима. Покрити је даскама дебљине 25мм и тер папиром који се причвршћује дрвеним летвама. Користи се за све време трајања радова и плаћа се једанпут без обзира да ли се у току радова демонтира и поново монтира. Настрешниц је на делу прилаза објекту у изградњи са југозападне стране, означена са бројем Н2. Обрачун по м² надстрешнице.</t>
  </si>
  <si>
    <t>Сигнализација</t>
  </si>
  <si>
    <t xml:space="preserve">Набавка материјала, израда и монтажа градилишне табле. Табла је правоугаоног облика димензија 200 цм x 300 цм x 20 цм. Табла се израђује од четвртастих кутијастих профила и поцинкованог лима, а поставља се на челичним носачима одговарајуће носивости фундираним у бетон._x000D_
Ако се у току радова табла оштети замењује се новом таблом. Садржај табле исписује се на српском језику, ћириличким писмом, словима примерене величине._x000D_
Предњи део табле је у светлонаранџастој боји, отпорној на атмосферске утицаје._x000D_
Задњи и бочни део табле је у жутој (матираној) боји, а носачи табле у сивој боји, отпорни на атмосферске утицаје._x000D_
Табла садржи:_x000D_
1) приказ објекта у колору на 1/3 површине табле у горњем левом углу;_x000D_
2) назив, намену и површину, односно дужину објекта, ако се ради о линијском објекту;_x000D_
3) број/бројеве катастарске/катастарских парцеле/парцела и ознаку катастарске општине на којој се објекат гради;_x000D_
4) име, односно назив инвеститора (адреса, телефон, сајт);_x000D_
5) име одговорног пројектанта (адреса, телефон, сајт);_x000D_
6) назив привредног друштва, односно правног лица или предузетника које је израдило техничку документацију (адреса, телефон, сајт);_x000D_
7) назив извођача радова, име одговорног извођача радова и име лица које врши стручни надзор (адреса, телефон, сајт);_x000D_
8) број и датум решења којим је издата грађевинска дозвола и назив органа који је издао грађевинску дозволу, односно број решења којим се одобрава извођење радова (за објекте за које се које се не издаје грађевинска дозвола) и датум правноснажности, односно коначности решења о грађевинској дозволи;_x000D_
9) датум почетка грађења и рок завршетка изградње објекта, односно извођења радова._x000D_
Подаци из става 1. овог члана исписују се словима црне боје на ПВЦ самолепљивој фолији отпорној на оштећења._x000D_
Табла се истиче на видном и приступачном месту на улазу у градилиште, а за линијске објекте табла се поставља на почетку и на крају трасе и на другим одговарајућим деловима трасе._x000D_
Табла се поставља у вертикалној равни са дужом хоризонталном страном, на десној страни од главног улаза у градилиште и осветљава се посебним рефлектором, а уклања се после издавања употребне дозволе за објекат. Обрачун по конаду._x000D_
</t>
  </si>
  <si>
    <t>Израда и постављање табли обавештења да се изводе грађевински радови, са основним подацима о објекту, извођачу, инвеститору и пројектанту. Табла је димензија 200 x 100 цм. Табла са изводом из правилника о заштити на раду. Обрачун по комаду табле.</t>
  </si>
  <si>
    <t>Израда и постављање табли и других ознака са упозорењем, а по техничким прописима. Табла је димензија 80 x 60 цм. Обрачун по комаду табле.</t>
  </si>
  <si>
    <t>Израда и постављање сигналног осветљења градилишта, постављеног на огради или/или скели. Инсталацију под напоном од 12В, са светиљкама заштићеним мрежом поставити у договору са надзорним органом, а у свему према прописима. Обрачун паушално.</t>
  </si>
  <si>
    <t>Заштите</t>
  </si>
  <si>
    <t>Набавка и постављање застора фасадне скеле од јуте. Целокупну површину скеле покрити јутаним застором. Јута мора бити прошивена по вертикали и причвршћена за скелу да не виси. У току радова уколико је потребно застор поправити.  Обрачун по м² заштићене површине.</t>
  </si>
  <si>
    <t>Набавка и постављање заштите за подове од дебље ПВЦ фолије. Сва евентуална прљања или оштећења пода падају на терет извођача. Обрачун по м² пода.</t>
  </si>
  <si>
    <t>Набавка и постављање полиетиленске фолије преко отвора на фасади, врата и прозора, ради заштите. Фолију учврстити дрвеним летвама, водећи рачуна да се не оштети постојећа столарија. Сва евентуална прљања или оштећења падају на терет извођача. Обрачун по м² фолије. Обрачун по м² фолије.</t>
  </si>
  <si>
    <t>Прозора и врата.</t>
  </si>
  <si>
    <t>Излога и портала</t>
  </si>
  <si>
    <t>Набавка и постављање дебље полиетиленске фолије преко намештаја ради заштите. Сва евентуална прљања и оштећења намештаја падају на терет извођача. Обрачун по м² фолије.</t>
  </si>
  <si>
    <t>Чишћења</t>
  </si>
  <si>
    <t>У току радова извршити више пута грубо чишћење градилишта од грађевинског шута са преносом шута на депонију градилишта. Плаћа се једанпут без обзира на број чишћења. Обрачун по м² површине градилишта.</t>
  </si>
  <si>
    <t>Чишћење просторија објекта од грађевинског шута са преносом шута на депонију градилишта. Плаћа се једанпут без обзира на број чишћења. Обрачун по м² очишћене површине.</t>
  </si>
  <si>
    <t>Чишћење тротоара око објекта од грађевинског шута и другог и превоз на градилишну депонију. Плаћа се једанпут без обзира на број чишћења.  Обрачун по м² очишћене површине.</t>
  </si>
  <si>
    <t>Чишћење простора у објекту и око објекта од грађевинског шута са преносом шута на депонију градилишта. Плаћа се једанпут без обзира на број чишћења. Обрачун по м² очишћене површине.</t>
  </si>
  <si>
    <t>Прања</t>
  </si>
  <si>
    <t>Чишћење и прање градилишта по завршетку свих радова. Извршити детаљно чишћење целог градилишта, прање свих стаклених површина, чишћење и фино прање свих унутрашњих простора и спољњих површина.  Обрачун по м² очишћене површине.</t>
  </si>
  <si>
    <t xml:space="preserve"> Чишћење и прање прозора и врата по завршетку радова. Пажљиво механички очистити све површине и опрати водом са додатком одговарајућих хемијских средстава. Обрачун по м² очишћене површине.</t>
  </si>
  <si>
    <t>Прозора и врата</t>
  </si>
  <si>
    <t>Излога и портала.</t>
  </si>
  <si>
    <t>Остали припремно завршни радови</t>
  </si>
  <si>
    <t>Набавка, утовар,довоз и разастирање плодне чисте земље у слоју по пројекту са давањем надвишења од 20% како би после слегања земља заузела пројектоване коте. Извршити фино планирање и ваљање дрвеним ваљком. Поправка оштећених делова травњака. Обрачун по м³ насуте земље.</t>
  </si>
  <si>
    <t>Чиста земља</t>
  </si>
  <si>
    <t>Плодни хумус</t>
  </si>
  <si>
    <t>УКУПНО ПРИПРЕМНИ РАДОВИ:</t>
  </si>
  <si>
    <t>а. Испод темеља.</t>
  </si>
  <si>
    <t>5.7. Зидови</t>
  </si>
  <si>
    <t>Зидање зидова гитер блоковима димензија 19x19x25 цм у продужном малтеру размере 1:2:6. Дебљина зида је 19 цм. Блокове пре уградње квасити водом. По завршеном зидању спојнице очистити до дубине 2 цм. У цену улази и помоћна скела.</t>
  </si>
  <si>
    <t>Дебљине 20цм.</t>
  </si>
  <si>
    <t>"Малтерисање зидова и плафона продужниммалтером 1:2:6 са претходним  прскањем зида ретким цементним малтером. Пренос малтера скипом или конзолном дизалицом. Утросак цементног малтера 1:3  0.003 м3/м2. Утросак продузног малтера 1:2:6   0.023 м3/м2. Ценом обухвацена набавка материјала, спољни и унутрасњи транспорт, као и чишћење градилишта од остатка материјала и шута са одвозом на депонију._x000D_
Отвори око којих постоје улозине - спалетне сирине до 20 цм обрацунавају се на следеци нацин: _x000D_
а/. Отвори до 3 м2 се не одбијају а њихове  улозине се не обрацунавају. _x000D_
б/. Отвори од 3 до 5 м2, одбија се поврсина преко 3 м2 а улозине се посебно не обрацунавају.и _x000D_
ц/. Отвори поврсине  преко 5 м2, одбија се поврсина преко 3 м2 а улозине се посебно обрацунавају. _x000D_
д/. Отвори у преградним зидовима одбијају се у целости. обрацуна улозина - спалетни  врси се на следеци нацин: _x000D_
- за развијене сирине до 5 цм и 1 м дузине  =0.25 м2 _x000D_
- за развијене сирине до 12 цм и 1 мдузине  =0.35 м2 _x000D_
- за развијене сирине 12-18 цм и 1 м дузине  =0.50 м2 _x000D_
- за развијене сирине 18-25 цм и 1 м дузине  =0.75 м2 _x000D_
- за развијене сирине 25-50 цм и 1 м дузине  =1.00 м2 _x000D_
- за развијене сирине 50-75 цм и 1 м дузине  =1.25 м2 _x000D_
- за развијене сирине 75-100 цм и 1 м дузине  =1.50 м2 _x000D_
- за развијене сирине 100-125 цм и 1 м дузине  =1.75 м2 _x000D_
- за развијене сирине 125-150 цм и 1 м дузине  =2.00 м2                                                                                                                                       Обрачун по м².</t>
  </si>
  <si>
    <t>m²</t>
  </si>
  <si>
    <t>Летвисање крова летвама 24/48 мм, на размаку од 23 цм за једноструко покривање бибер црепом. Летвисање извести сувим, правим и квалитетним јеловим летвама, оптималне дужине. Обрачун по м².</t>
  </si>
  <si>
    <t>За фалцовани цреп на 32 цм, 24/48 мм. У ДВА ПРАВЦА - КОНТРАЛЕТВА</t>
  </si>
  <si>
    <t>Набавка и постављање подлоге од ОСБ плоча дебљине 18 мм преко кровне конструкције. ОСБ плоче су подлога за постављање водонепропусне фолије, летве по роговима и летве кје носе цреп. Обрачун по м².</t>
  </si>
  <si>
    <t>M2</t>
  </si>
  <si>
    <t>din.</t>
  </si>
  <si>
    <t>Набавка и постављање ребрасте арматуре ЧБР 400/500, пресека до Ø 12 мм. Арматуру очистити, исећи, савити и уградити према пројекту и статичким детаљима. Арматуру пре бетонирања мора да прегледа и писменим путем одобри статичар.Обрачун по килограму.</t>
  </si>
  <si>
    <t>До Ø 12 мм.</t>
  </si>
  <si>
    <t>kg</t>
  </si>
  <si>
    <t>Преко Ø 12 мм .</t>
  </si>
  <si>
    <t>Набавка и постављање мрежасте арматуре ЧБМ 500/560. Арматуру очистити, исећи, савити и уградити према пројекту и статичким детаљима. Арматуру пре бетонирања мора да прегледа и писменим путем одобри статичар. Арматура подне плоце Q335. Обрачун по килограму.</t>
  </si>
  <si>
    <t>m³</t>
  </si>
  <si>
    <t>Израда армирано бетонских темељних зидова МБ 30. Израдити оплату темељних зидова и армирати по пројекту, детаљима и статичком прорачуну. Бетон уградити и неговати по прописима. У цену улазе транспорти материјала, помоћни материјал и потребна оплата. Обрачун по м³.</t>
  </si>
  <si>
    <t>Израда армирано бетонских серклажа марке МБ 30. Израдити оплату и серклаже армирати по пројекту, детаљима и статичком прорачуну. Бетон уградити и неговати по прописима. У цену улазе транспорти материјала, помоћни материјал и потребна оплата. Обрачун по м³.</t>
  </si>
  <si>
    <t>Израда армирано бетонских греда, бетоном марке МБ 30. Израдити оплату са подупирачима и подвлаке армирати по пројекту, детаљима и статичком прорачуну. Бетон уградити и неговати по прописима. У цену улазе транспорти материјала, помоћни материјал, подупирачи и потребна оплата. Обрачун по м³.</t>
  </si>
  <si>
    <t>Израда армирано бетонских стубова, марке МБ 30. Израдити оплату и стубове армирати по пројекту, детаљима и статичком прорачуну. Бетон уградити и неговати по прописима. У цену улазе транспорти материјала, помоћни материјал, подупирачи и потребна оплата. Обрачун по м³.</t>
  </si>
  <si>
    <t>Израда подлоге од бетона, марке МБ 20. Горњу површину бетонске подлоге изравнати, а бетон неговати.  Подлогу арнирати мрезом Q131. Арматура посебно обрацуната. Обрачун по м².</t>
  </si>
  <si>
    <t>Израда подне плоце од армираног бетона, марке МБ 20. Подлогу армирати мрежастом арматуром Q335. Горњу површину бетонске подлоге изравнати, а бетон неговати. Арматура посебно обрацуната. Обрачун по м².</t>
  </si>
  <si>
    <t>Набавка и постављање фалцованог црепа. Цреп мора бити раван, неоштећен и квалитетан. У цену улазе и постављање слемена и грбина од слемењака у продужном малтеру.Нагиб кровне равни је 20степени, одабрати одговарајуци фалцовани цреп опрема техницком опису. Обрачун по м².</t>
  </si>
  <si>
    <t>Набавка и постављање слемењака и грбина крова од поклапача. Поклапаче поставити у продужном малтеру и саставе обрадити.  Обрачун по м².</t>
  </si>
  <si>
    <t>m</t>
  </si>
  <si>
    <t>УКУПНО КРОВОПОКРИВАЦКИ РАДОВИ:</t>
  </si>
  <si>
    <t>Полагање хидроизолационих трака типа "кондор 4" или одговоарајуће, са варењем преклопа бренером. изолацију на крајевима подићи вертикално на зидове најмање 10 цм. Преклопи морају бити најмање 10 цм. Ценом зарачунати набавку материјала, све транспорте и преносе, растур и уклањање вишка материјала и чишћење шута на градилишту по завршеним радовима. Подово приземља. Обрачун по м2.</t>
  </si>
  <si>
    <t>Сви подови на земљи И зид у оси Х3/</t>
  </si>
  <si>
    <t>m2</t>
  </si>
  <si>
    <t>УКУПНОН ИЗОЛАТЕРСКИ РАДОВИ:</t>
  </si>
  <si>
    <t>ГРАДЈЕВИНСКИ СТОЛАРСКИ РАДОВИ</t>
  </si>
  <si>
    <t>АЛ прозори И врата</t>
  </si>
  <si>
    <t>димензије 280/300 цм</t>
  </si>
  <si>
    <t>Kom</t>
  </si>
  <si>
    <t>ПВЦ столарија димензије 280x60 цм.</t>
  </si>
  <si>
    <t xml:space="preserve">Обрада зидова </t>
  </si>
  <si>
    <t>Набавка и транспорт потребног материјала,  припрема подлоге, глетовање и бојење зи- дова и плафона  два пута полудисперзивном бојом у тону по избору пројектанта. Обрцун се врси по стварним поврсинама плафона, косих плафона и боцних ивица греда и подвлака. код зидова отвори до 3 м2 се не одбијају,  а код  отвора преко 3 м2 одбија се разлика преко 3 м2. спалетне се не обрацунавају посебно. ако је поднозје од кјег се мери висина израдјено од дру- гог материјала код обрацуна поврсине додаје се 20% поврсине поднозја.  за веце висине повецава се утросак радног времена и исти треба да је укалкулисан у цену, и то: _x000D_
за висине 4-6 м  .................................+10% _x000D_
за висине 6-8 м  .................................+15%_x000D_
за висине преко 8 м  ........................+20% _x000D_
за поврсине до 200 м2 на целом објекту ...+18%_x000D_
фабрицке хале без уклањања масина .............+25%_x000D_
поправке поврсине до 1.00 м2 ..........................+15% _x000D_
просторије мање од 3 м2....................................+60% _x000D_
глетовање на грубом песку ...........................+50% _x000D_
Ценом зарацунати набавку материјала, све транспорте и преносе, растур и уклањање виска материјала и цисцење сута на градилисту по заврсеним радовима._x000D_
Обрацун по м2.</t>
  </si>
  <si>
    <t>Малтерисани зидови И плафон</t>
  </si>
  <si>
    <t>Набавка и облагање подова мокрих чворова противклизним керамичким плочицама I класе (домаће производње)  светлим бојама,  по избору аутора пројекта. Облагање вршити на слоју лепка. Обрачун по м2.</t>
  </si>
  <si>
    <t>Ручни ископ земље III i IV категорије у широком откопу, терена са одвозом. Ископ извести и нивелисати према пројекту и датим котама. Бочне стране правилно одсећи, а дно нивелисати. Ископану земљу утоварити на камион и одвести на депонију.  Обрачун по м³, мерено урасло.</t>
  </si>
  <si>
    <t>Машински ископ земље III i IV категорије у широком откопу, са одвозом. Ископ извести и нивелисати према пројекту и датим котама. Ископану земљу утоварити на камион и одвести наградску депонију. Обрачун по м3.</t>
  </si>
  <si>
    <t>Набавка и разастирање туцаника испод темеља. Тампонски слој шљунка насути у слојевима, набити до збијености 30 МПа и фино испланирати са толеранцијом по висини +/- 1 цм. Обрачун по м³.</t>
  </si>
  <si>
    <t xml:space="preserve"> Насипање ископа земљом. Земљу насипати у слојевима од 20 цм, квасити водом и набити до  збијености 20МПа. За насипање користити земљу депоновану приликом ископа. Обрачун по м³.</t>
  </si>
  <si>
    <t xml:space="preserve">Армирачки радови урадити у свему према статидком прорадуну, арматумим нацртима. Сепе садрже све радне операције и утрошке материјала и помодни алат и скеле које прописују "Нормативи и стандарди рада у грађевинарству - Високоградња ГН 400", као и остале трошкове и зараду предузеда. Арматуру урадити од свих квалитета делика предвиђених у статидком прорадуну, а у свему према важедем "Правилнику о технидким нормативима за бетон и армирани бетон" (ПБАБ 87) и важећим стандардима за бетонско гвожђе. Арматуру очистити од рђе и прљавштине, исправити, иседи, савити и уградити по детаљима (арматумим нацртима) и статидком прорадуну. Јединидна цена садржи и постављање подметацалРрделика, пластике, или бетона за постизање предвиђених заштитних слојева и правилног положаја арматуре у конструкцији. Сва подеона гвожђа и узенгије де бити дврсто везани за главну арматуру тако да не може доди до промене положаја арматуре за време бетонирања конструкције.Пријем постављене арматуре са аспекта броја и прећника уграђених шипки вршиче овлашћени надзорни орган, констатовати стање и дати дозволу за бетонирање кроз грађевински дневник. За атестирање и квалитет уграђене арматуре одговараће извођач радова. ОБРАЋУН ИЗВЕДЕНИХ РАДОВА: Стварно уграђена количина арматуре свих квалитета обрачунава се по кг без обзира на сложеност и пречнике шипки арматуре. Обрачун радова извршити према табличним тежинама арматуре и дужинама арматурних нацрта. </t>
  </si>
  <si>
    <t>Климатизација</t>
  </si>
  <si>
    <t>Припрема санитарне воде и соларни колектори</t>
  </si>
  <si>
    <t>Котларница</t>
  </si>
  <si>
    <t>Радијаторско грејање</t>
  </si>
  <si>
    <t xml:space="preserve">Рекапитулација </t>
  </si>
  <si>
    <t>климатизација укупно</t>
  </si>
  <si>
    <t>санитарна вода и соларни колектори укупно</t>
  </si>
  <si>
    <t>л</t>
  </si>
  <si>
    <t>комплет</t>
  </si>
  <si>
    <t>Испорука и уградња манометра опсега 0-10 бар</t>
  </si>
  <si>
    <t>Испорука и уградња термометра опсега 0-120</t>
  </si>
  <si>
    <t>притисак отварања 3,3 бар</t>
  </si>
  <si>
    <t>Р25</t>
  </si>
  <si>
    <t>Испорука и уградња вентила сигурности са опругом</t>
  </si>
  <si>
    <t>предпритисак 1,5 бар</t>
  </si>
  <si>
    <t>запремина 80л</t>
  </si>
  <si>
    <t>Испорука и уградња затвореног експанзионог суда за соларне системе</t>
  </si>
  <si>
    <t>Р32</t>
  </si>
  <si>
    <t>28x1</t>
  </si>
  <si>
    <t>35x13</t>
  </si>
  <si>
    <t>Испорука и уградња термичке изолације отпорне на температуре до 150 оЦ у комплету са помоћним материјалом. Изолују се само цеви у објекту.</t>
  </si>
  <si>
    <t>%</t>
  </si>
  <si>
    <t>Испорука и уградња помоћног материјала за уградњу бакарних цеви(ацетилен, кисеоник, електрода, кудеља, фитинг, шелне са гуменим улошком, навојна шипка за монтажу и тд.)</t>
  </si>
  <si>
    <t>22x0.9</t>
  </si>
  <si>
    <t>35x1.5</t>
  </si>
  <si>
    <t>Испорука И монтажа бакарних цеви</t>
  </si>
  <si>
    <t>Укупно котларница</t>
  </si>
  <si>
    <t>Испорука и уградња термометара 0-120°Ц</t>
  </si>
  <si>
    <t xml:space="preserve">Испорука и уградња манометраØ 80, 0-6 бара са манометарском славином </t>
  </si>
  <si>
    <t>Испрука и уградња испусне славине за пуњење и пражњење систем Р1/2"</t>
  </si>
  <si>
    <t>Испрука и уградња затвореног експанзионог суда запремине 150 литара, називног притиска 2.5 бара са предпритиском 1.5 бар, комплет са холендер спојницом</t>
  </si>
  <si>
    <t>За помоћни  материјал (ацетилен, кисеоник, електрода, кудеља, фитинг, шелне са гуменим улошком, навојна шипка за монтажу и тд.) потребан за монтажу цевне мреже плаћа се 50% од позиције 14.</t>
  </si>
  <si>
    <t>ф 60,3 x2,9</t>
  </si>
  <si>
    <t>ф 48,3 x2,9</t>
  </si>
  <si>
    <t>ф 42,4 x2,6</t>
  </si>
  <si>
    <t>ф 33,7 x2,6</t>
  </si>
  <si>
    <t>Испорука и уградња челичних цеви израдејних одЧ.0000, техничких карактеристика према СРПС Ц.Б5.020  израдјених обликом и мерама према СРПС Ц.Б5.226 димензије:</t>
  </si>
  <si>
    <t>Р20</t>
  </si>
  <si>
    <t>Р50</t>
  </si>
  <si>
    <t>Испорука и уградња неповратних вентила .</t>
  </si>
  <si>
    <t>Р40</t>
  </si>
  <si>
    <t xml:space="preserve">Испорука и уградња налегајућег  термостата за заштиту котла од нискотемпературске корозије </t>
  </si>
  <si>
    <t xml:space="preserve">Испорука И уградња електронског собног термостата  који се уграђује на зид једне јаслене групе . </t>
  </si>
  <si>
    <t xml:space="preserve">Испорука и уградња електронског регулатора за управљање температуром полазне воде у функцији спољне температуре комплет са са потребним температурним сондама, </t>
  </si>
  <si>
    <t>Р40, Квс=16</t>
  </si>
  <si>
    <t xml:space="preserve">Испорука и уградња трокраких регулационих вентила са електромоторним погоном, </t>
  </si>
  <si>
    <t>Испорука и уградња котла на чврсто гориво  пелет снаге 105 КW " Плам вент 100"-Шуком Књажевац "или одговарајуће.", за аутоматско ложење пелета, комплет са димњачом и свом опремом за адекватно фунционисање котла( силос за пелет, транспортере, горионик и сл.)</t>
  </si>
  <si>
    <t>Котларница и цевни  развод</t>
  </si>
  <si>
    <t xml:space="preserve">  </t>
  </si>
  <si>
    <t>Спојнице за повезивање алупеx цеви са вентилима и разделницима  .</t>
  </si>
  <si>
    <t>-цевни прикључак Р5/4"са једанаест излаза</t>
  </si>
  <si>
    <t>-цевни прикључак Р5/4"са десет излаза</t>
  </si>
  <si>
    <t>-цевни прикључак Р1"са девет излаза</t>
  </si>
  <si>
    <t>-цевни прикључак Р1"са седам излаза</t>
  </si>
  <si>
    <t>-цевни прикључак Р1"са шест излаза</t>
  </si>
  <si>
    <t>-цевни прикључак Р1"са четири излаза</t>
  </si>
  <si>
    <t>Испорука и уградња месинганих разделника и сабирника Састоји се од разделника са горњим деловима термостата и топметрима за регулацију протока и сабирника. Разделник и сабирник су од месинга, са по једном одзраком, славином за пуњење и пражњење и завршном капом на разделнику и сабирнику.Два држача за разделник и сабирник, за монтажу на зид или у ормарић су у испоруци.Сабирник и разделник се уграђују у металне ормариће .</t>
  </si>
  <si>
    <t xml:space="preserve">Испорука и уградња ручних одзрачних славина Р1/2" </t>
  </si>
  <si>
    <t>Испорука и уградња конзола за алуминијумске радијаторе</t>
  </si>
  <si>
    <t>ПРЕДМЕР И ПРЕДРАЧУН</t>
  </si>
  <si>
    <t>ПРЕДМЕР И ПРЕДРАЧУН МАШИНСКИХ ИНСТАЛАЦИЈА</t>
  </si>
  <si>
    <t>ПОЗ.</t>
  </si>
  <si>
    <t>ОПИС ПОЗИЦИЈЕ</t>
  </si>
  <si>
    <t>мера</t>
  </si>
  <si>
    <t>кол.</t>
  </si>
  <si>
    <t>И. ЕЛЕКТРОЕНЕРГЕТСКА ИНСТАЛАЦИЈА</t>
  </si>
  <si>
    <t xml:space="preserve">I.1 </t>
  </si>
  <si>
    <t>x</t>
  </si>
  <si>
    <t>Разводни ормани</t>
  </si>
  <si>
    <t>Општи опис разводних ормана</t>
  </si>
  <si>
    <t>Разводни орман  мора бити иизрађен од пресованог не горивог полиестера ојачаног стакленим влакнама.Отпорног на ударе, савијање и дијалектричном чврстоћом  24 кВ/мм. Димензије ормана прилагодити на основу опреме коју треба уградити унутар ормана.Опрему унутар ормана прегледно распоредити и извршити њено повезивање на основу  предвиђене шеме везе.Врата ормана  и прозори морају поседовати дихтунг гуму ради постизања виског степена заптивености IP 54.</t>
  </si>
  <si>
    <t>Пореде наведеног техничког описа дати орман мора поседовати спојнице ,уводнице ,натписну плочицу , браву о остали ситан материјал.Наведена опрема улази у коначну цену комплетног разводног ормана</t>
  </si>
  <si>
    <t>I.2.</t>
  </si>
  <si>
    <t>Компактни прекидач снаге - номиналне називне струје 200А  - 1 ком.</t>
  </si>
  <si>
    <t>Заштитни уређај диференцијалне струје типа 25/0.3 А  -   1 .  ком</t>
  </si>
  <si>
    <t>Сабирнички систем номиналне                 називне струје  200А                     -  1 ком</t>
  </si>
  <si>
    <t>Аутоматски осигурачи   карактеристике окидања Б и  номиналне називне стује  10 А    - 5 ком</t>
  </si>
  <si>
    <t>Аутоматски осигурачи   карактеристике окидања Б и номиналне називне стује  16 А    - 5 ком</t>
  </si>
  <si>
    <t>Светлосна склопка са функцијом уклопног сата у комплету са сензором</t>
  </si>
  <si>
    <t>Контактор номиналне називне струје 16 А и номиналног називног напона 230 v   1 ком.</t>
  </si>
  <si>
    <t xml:space="preserve">Испорука и уградња комплетно опремљеног ормана са наведеном опремом  </t>
  </si>
  <si>
    <t>I.3.</t>
  </si>
  <si>
    <t>Разводни орман РО-1, према општем опису, са уграђеном опремом. Опрема или материјал може бити било ког произвођача у квалитету који је дефинисан позицијом.</t>
  </si>
  <si>
    <t>Заштитни уређај диференцијалне струје карактеристике 25/0.3 А  -   3.  ком</t>
  </si>
  <si>
    <t>Аутоматски осигурачи   карактеристике окидања Б и номиналне називне стује  10 А    - 8 ком</t>
  </si>
  <si>
    <t>Аутоматски осигурачи   карактеристике окидања Б и номиналне називне стује  16 А    - 18 ком</t>
  </si>
  <si>
    <t>I.4.</t>
  </si>
  <si>
    <t>Разводни орман РО-2, према општем опису, са уграђеном опремом. Опрема или материјал може бити било ког произвођача у квалитету који је дефинисан позицијом.</t>
  </si>
  <si>
    <t>Заштитни уређај диференцијалне струје карактеристике 40/0.3 А  -   1.  ком</t>
  </si>
  <si>
    <t>Аутоматски осигурачи   карактеристике окидања Б и номиналне називне стује  10 А    - 5 ком</t>
  </si>
  <si>
    <t>Аутоматски осигурачи   карактеристике окидања Б и номиналне називне стује  16 А    - 15 ком</t>
  </si>
  <si>
    <t>I.5.</t>
  </si>
  <si>
    <t>Разводни орман РО-3, према општем опису, са уграђеном опремом. Опрема или материјал може бити било ког произвођача у квалитету који је дефинисан позицијом.</t>
  </si>
  <si>
    <t>Гребенаста  склопка називне термичке струје 63 А за искључивање  називних струја од 20 А до 160 А  -        1 ком.</t>
  </si>
  <si>
    <t>Аутоматски осигурачи  комбиновани, са функцијом диференцијалне заштите номиналне карактеристике   Б10/0,3А    -7 ком</t>
  </si>
  <si>
    <t>Аутоматски осигурачи  комбиновани, са функцијом диференцијалне заштите номиналне карактеристике Б16/0,3А    - 7 ком</t>
  </si>
  <si>
    <t>Степенишни аутомат номиналне  називне снаге 1000W    и  номиналне називне струје 10А                          -1 ком.</t>
  </si>
  <si>
    <t>I.6.</t>
  </si>
  <si>
    <t>Разводни орман РО-4, према општем опису, са уграђеном опремом. Опрема или материјал може бити било ког произвођача у квалитету који је дефинисан позицијом.</t>
  </si>
  <si>
    <t xml:space="preserve">Гребенаста скопка  назаначене струје прекидања 63 А са преклопом 1-0          -1ком                                  </t>
  </si>
  <si>
    <t>I.7.</t>
  </si>
  <si>
    <t>Разводни орман РО-5, према општем опису, са уграђеном опремом. Опрема или материјал може бити било ког произвођача у квалитету који је дефинисан позицијом.</t>
  </si>
  <si>
    <t>-Осигурачи аутоматски комбиновани, са функцијом диференцијалне заштите ЛС/ФИ Б16/0,3А    - 9 ком</t>
  </si>
  <si>
    <t>I.8.</t>
  </si>
  <si>
    <t>Испорука и уградња у под ПЕ цеви ϕ70</t>
  </si>
  <si>
    <t>I.9.</t>
  </si>
  <si>
    <t>I.10.</t>
  </si>
  <si>
    <t>I.11.</t>
  </si>
  <si>
    <t>I.12.</t>
  </si>
  <si>
    <t>I.13.</t>
  </si>
  <si>
    <t>I.14.</t>
  </si>
  <si>
    <t>Испорука материјала и израда прикључка за лифтове и централни бојлер проводником ПП00-Y 5x2,5 положеним  под малтер.  Просечна дужина проводника је 8м. Обрачунава се по прикључку.</t>
  </si>
  <si>
    <t>I.15.</t>
  </si>
  <si>
    <t>I.16.</t>
  </si>
  <si>
    <t>Тастер за степенишно светло 10А/250В</t>
  </si>
  <si>
    <t>ком.</t>
  </si>
  <si>
    <t>Утичница монофазна 16А/250В</t>
  </si>
  <si>
    <t>Утичница трофазна,номиналне карактеристике  16А/400В</t>
  </si>
  <si>
    <t>-Прекидач обичан  10А/250В у заштити ИП44</t>
  </si>
  <si>
    <t>-Утичница монофазна 16А/250В у заштити ИП44</t>
  </si>
  <si>
    <t>Прикључни сет (на прикључном месту ПМ1) са две утичнице 230V  са заштитом од случајног додира, једном телефонском са два четворополна конектора и једном осмополним конектором за компјутер.</t>
  </si>
  <si>
    <t>I.17.</t>
  </si>
  <si>
    <t>Испоручити и уградити сензор кретања за оптерећење 800W, угао детекције 180 степени, даљина детекције  до 12м. Опрема или материјал може бити било ког произвођача у квалитету који је дефинисан позицијом.</t>
  </si>
  <si>
    <t>I.18.</t>
  </si>
  <si>
    <t>Испорука и уградња светиљки комплетних са дифузорима, предспојним справама и прибором за монтажу. Могу се уградити светиљке било ког произвођача, под условом да су истих техничких карактеристика као наведене. Плаћа се уграђена и испробана комплетна светиљка:</t>
  </si>
  <si>
    <t>На расв. месту 2. уградити плафоњеру лед ( димензија ф390мм) номиналне називне снаге  40W, са температуром боје до 3000К и светлосним флуксом  око 2370  Лм израђен са   заштитом типа IP 44</t>
  </si>
  <si>
    <t>На расв. месту 3. уградити плафоњеру лед ( димензија ф270мм) номиналне називне снаге  12W, са температуром боје до 3000К и светлосним флуксом  око 4285 Лм  с  заштитом типа IP 44</t>
  </si>
  <si>
    <t>На расв. месту 4. уградити Лед панел ( димензија 1246х 363 х37 мм) називне снаге  77W, са температуром боје до 3000К и светлосним флуксом  око 4285 Лм  с  заштитом типа IP 20.</t>
  </si>
  <si>
    <t>На расв. месту 5. уградити Лед светиљкуназивне снаге  30W, са температуром боје до 4000К и светлосним флуксом  око 4285 Лм Обрачунава се монтирана и испробана светиљка у функцији. Опрема или материјал може бити било ког произвођача у квалитету који је дефинисан позицијом.</t>
  </si>
  <si>
    <t>ИИ.  СПОЉНА РАСВЕТА</t>
  </si>
  <si>
    <t>II.1.</t>
  </si>
  <si>
    <t>Ископ рова у земљишту III и IV категорије просечне ширине 0,4м и дубине 0,8м са затрпавањем после осталих радова. При затрпавању земљу набијати у слојевима од по 15цм. Обрачунава се по дужном метру рова.</t>
  </si>
  <si>
    <t>II.2.</t>
  </si>
  <si>
    <t>Транспорт материјала и израда темеља за светиљке. Темељ је димензија 0,5x0,5x0,9м од бетона типа МБ20 у оплати. Уградити цеви за пролаз каблова, анкер-плочу и 1,2м траке П25x4 СРПС Н.Б4.901Ч за доземни спој плоче. Обрачунава се уграђен комплетан темељ.</t>
  </si>
  <si>
    <t>II.3.</t>
  </si>
  <si>
    <t>II.4.</t>
  </si>
  <si>
    <t>Израдити доземни спој спајањем анкер-плоче са уземљивачем укрсним комадом СРПС Н.Б4.936</t>
  </si>
  <si>
    <t>II.5.</t>
  </si>
  <si>
    <t>II.6.</t>
  </si>
  <si>
    <t>Испорука и полагање у ров пластичних штитника. Обрачунава се по дужном метру уграђеног штитника.</t>
  </si>
  <si>
    <t>II.7.</t>
  </si>
  <si>
    <t>Испорука и полагање у ров упозоравајуће траке. Обрачунава се по метру уграђене траке.</t>
  </si>
  <si>
    <t>II.8.</t>
  </si>
  <si>
    <t>Испорука, транспорт и уградња стуба за светиљку. Стуб је   цевни,сегментни висине 3м, са отвором за прикључну плочу и прибором за монтажу, заштићен од корозије и завршно фарбан. . Обрачунава се уграђен и изнивелисан комплетан стуб.</t>
  </si>
  <si>
    <t>II.9.</t>
  </si>
  <si>
    <t>Испоручити и уградити у стуб прикључну плочу стандардну са спојницама за пролазни кабал 4x6-16мм2  и једним осигурачем 10А.Обрачунава се уграђена комплетна прикључна плоча са обрадом крајева каблова и спајањем.</t>
  </si>
  <si>
    <t>II.10.</t>
  </si>
  <si>
    <t xml:space="preserve">Унутрашње ожичење у стубу проводником ПП00-Y 3x2,5 просечне дужине 4м. </t>
  </si>
  <si>
    <t>II.11.</t>
  </si>
  <si>
    <t>Испоручити и уградити на већ постављене стубове  Лед светиљку за уличну расвету,  номиналне називне снаге  30W, са температуром боје до 4000К и светлосним флуксом 3280 Лм .Обрачунава се монтирана и испробана светиљка у функцији. Опрема или материјал може бити било ког произвођача у квалитету који је дефинисан позицијом.</t>
  </si>
  <si>
    <t>II.12.</t>
  </si>
  <si>
    <t>Контрола изведене расвете пре пуштања под напон, провера водова на изолованост и непрекидност, контрола земљоспоја сваке светиљке, мерење прелазног отпора уземљивача и израда атеста.</t>
  </si>
  <si>
    <t>паушално</t>
  </si>
  <si>
    <t>II.13.</t>
  </si>
  <si>
    <t xml:space="preserve">Геодетско снимање трасе положеног кабла </t>
  </si>
  <si>
    <t>II. УКУПНО  РСД.</t>
  </si>
  <si>
    <t>III. ТЕМЕЉНИ УЗЕМЉИВАЧ И ГРОМОБРАН</t>
  </si>
  <si>
    <t>III.1.</t>
  </si>
  <si>
    <t>Израдити темељни уземљивач траком П25x4 СРПС Н.Б4.901Ч уградјеном у бетон темеља. Траку на више места  спојити са арматуром заваривањем. Уградити следећи материјал:</t>
  </si>
  <si>
    <t>-Траку П25x4 СРПС Н.Б4.901Ч</t>
  </si>
  <si>
    <t>-Укрсни комад СРПС Н.Б4.936</t>
  </si>
  <si>
    <t>III.2.</t>
  </si>
  <si>
    <t>Испорука материјала и израда громобранских одвода траком П20x3 СРПС Н.Б4.901Ч уграђеном у бетонске стубове. Траку спојити са сваком трећом узенгијом. Обрачунава се по метру уграђене траке.</t>
  </si>
  <si>
    <t>III.3.</t>
  </si>
  <si>
    <t>Испорука и уградња кутија за мерни спој и изједначење потенцијала А СРПС Н.Б4.912 са израдом спојева</t>
  </si>
  <si>
    <t>III.4.</t>
  </si>
  <si>
    <t>Испорука и уградња потпора за кровни. Тип усагласити са кровним покривачем.</t>
  </si>
  <si>
    <t>III.5.</t>
  </si>
  <si>
    <t>Израда кровних водова  траком П20x3 СРПС Н.Б4.901Ч испегланом и постављеном на већ уграђене оптпоре.</t>
  </si>
  <si>
    <t>-Траку П20x3 СРПС Н.Б4.901Ч</t>
  </si>
  <si>
    <t>III.6.</t>
  </si>
  <si>
    <t xml:space="preserve">Израда споја траке и металне димњачке капе завртњима 2xМ8 са преклопом најмање 10цм. </t>
  </si>
  <si>
    <t>III.7.</t>
  </si>
  <si>
    <t>Израда споја траке и лежећих олука спојницом СРПС Н.Б4. 908</t>
  </si>
  <si>
    <t>III.8.</t>
  </si>
  <si>
    <t>Мерење прелазног отпора темељног уземљивача и проводности између металних маса са израдом атеста.</t>
  </si>
  <si>
    <t>III.  УКУПНО РСД</t>
  </si>
  <si>
    <t>IV. ИСПИТИВАЊА И АТЕСТИ</t>
  </si>
  <si>
    <t>Испитивање целе електричне инсталације при пуштању под напон са провером система заштите од електричног удара и израдом одговарајућих атеста. Плаћа се комплетно испитивање и верификација својстава изведене електричне инсталације сагласно прописима.</t>
  </si>
  <si>
    <t>IV УКУПНО  РСД</t>
  </si>
  <si>
    <t xml:space="preserve">Р Е К А П И Т У Л А Ц И Ј А </t>
  </si>
  <si>
    <t>I.</t>
  </si>
  <si>
    <t>ЕЛЕКТРОЕНЕРГЕТСКА ИНСТАЛАЦИЈА</t>
  </si>
  <si>
    <t>II.</t>
  </si>
  <si>
    <t>СПОЉНА РАСВЕТА</t>
  </si>
  <si>
    <t>III.</t>
  </si>
  <si>
    <t>ТЕМЕЉНИ УЗЕМЉИВАЧ И ГРОМОБРАН</t>
  </si>
  <si>
    <t>IV.</t>
  </si>
  <si>
    <t>ИСПИТИВАЊА И АТЕСТИ</t>
  </si>
  <si>
    <t>ЕЛЕКТРИЧНЕ ИНСТАЛАЦИЈЕ УКУПНО РСД.</t>
  </si>
  <si>
    <t>I. ТЕЛЕФОНСКА ИНСТАЛАЦИЈА И УМРЕЖЕЊЕ КОМПЈУТЕРА</t>
  </si>
  <si>
    <t>I.1.</t>
  </si>
  <si>
    <t xml:space="preserve">Испорука и уградња у зид инсталационих савитљивих цеви  са трасирањем, штемањем и пробијањем зидова. </t>
  </si>
  <si>
    <t>- Цеви Ф23</t>
  </si>
  <si>
    <t>- Цеви Ф29</t>
  </si>
  <si>
    <t>Испорука и уградња у зид и тротоар  цеви Ф40 за спољни увод.</t>
  </si>
  <si>
    <t xml:space="preserve">Испорука и увлачење у већ уграђене цеви кабла УТП Цат 4x2x05 Цат 6. За једно прикључно место постављају се два кабла од којих је један за телефон а други за умрежење компјутера. Обрачун по метру уграђеног кабла.   </t>
  </si>
  <si>
    <t>Прикључних места места 14x2x29м=</t>
  </si>
  <si>
    <t xml:space="preserve">Испорука материјала, обрада и спајање крајева каблова УТП  са обележавањем. Прикључнице су у сету са енергетским обухваћене позицијом И.14. Обрачун по прикључном месту.  </t>
  </si>
  <si>
    <t>Спојити комуникациски орман са уземљивачем преко шине за изједначење потенцијала проводнком П-Y 1x4</t>
  </si>
  <si>
    <t>И.  УКУПНО  РСД.</t>
  </si>
  <si>
    <t>ИИ. ДОЈАВА ПОЖАРА</t>
  </si>
  <si>
    <t>Овом спецификацијом предвиђа се испорука све опреме и материјала наведених у позицијама и свег ситног неспецифицираног материјала потребног за комплетну израду, уграђивање, испитивање и пуштање у рад, као и довођјење у исправно-првобитно стање свих места оштећених на већ изведеним радовима.</t>
  </si>
  <si>
    <t xml:space="preserve">У цену се урачунава цена све наведене опреме и материјала у позицијама и сав ситан неспецифицирани материјал, транспорт и цена радне снаге и сви порези и доприноси на материјал и рад. Цена укључује и израду све евентуално потребне радионичке документације, испитивања и пуштање у исправан рад свих постројења и инсталација наведених у позицијама, као и издавање потребних атеста и сертификата. </t>
  </si>
  <si>
    <t>Испорука комплетно опремљене интерактивне адресабилне централе Дата централа је потребно да подржава рад 1 петље и укупан број до 250 детектора. Централа мора да испуњава ЕН54-2, ЕН54-4  стандарде.У комплету са сертификованим напајањем за систем детекције пожара, опсег рада 110 - 120ВАЦ или 220 - 240ВАЦ/24ВДЦ-5А, релејни излаз који се активира у случају сметњи (нестанак електричне енергије, индикација испражњености акумулаторских батерија, индикација грешке мрежног напајања), поседује ЕН 54-4 стандард. Опрема или материјал може бити било ког произвођача у квалитету који је дефинисан позицијом.</t>
  </si>
  <si>
    <t>Испорука и уградња додатног ормана за сместање аку батерија.</t>
  </si>
  <si>
    <t>Испорука интерактивних адресабилних оптичко-димних детектора  Детектор је опремљен не поларизујућом технологијом којом се елиминише могућност грешке приликом повезивања (могуће је обрнути плус и минус и систем и даље исправно ради) и тако се омогућава брза конекција и пустање система у рад. Јављач покрива простор 60м2 и мора да испуњава ЕН54-7 стандард. Опрема или материјал може бити било ког произвођача у квалитету који је дефинисан позицијом.</t>
  </si>
  <si>
    <t>II..6.</t>
  </si>
  <si>
    <t>II..7.</t>
  </si>
  <si>
    <t>Испорука адресабилних ручних јављача пожара а у комплету са подножјем. Јављач мора да испуњава ЕН54-11 стандард. Опрема или материјал може бити било ког произвођача у квалитету који је дефинисан позицијом.</t>
  </si>
  <si>
    <t>II..8.</t>
  </si>
  <si>
    <t>Испорука алармне сирене  . Опрема или материјал може бити било ког произвођача у квалитету који је дефинисан позицијом.</t>
  </si>
  <si>
    <t>II..9.</t>
  </si>
  <si>
    <t>Испорука гласовне телефонске дојаве са једним улазом и могућношћу позива 6 телефонских  бројева. Опрема или материјал може бити било ког произвођача у квалитету који је дефинисан позицијом.</t>
  </si>
  <si>
    <t>Испорука и полагање инсталационог кабла Ј-Х(Ст)Х 2x2x0,8 мм кроз ХФ црева за уградњу  под малтер. Позиција обухвата и испоруку и уградњу цеви, кабла и потребног додатног прибора ( разводне кутије, типлови, шрафови, везице и сл. ). Опрема или материјал може бити било ког произвођача у квалитету који је дефинисан позицијом.</t>
  </si>
  <si>
    <t>II..11.</t>
  </si>
  <si>
    <t>Монтаза и повезивање елемената система дојаве позара (детектора, ручних јављача, сирена...)</t>
  </si>
  <si>
    <t>Паушално</t>
  </si>
  <si>
    <t>Подешавање уређаја и опреме, повезивање централног уређаја, тестирање и програмирање, пуштање у рад, провера функционалне исправности система и обука корисника, израда упутства за руковање.</t>
  </si>
  <si>
    <t>Остали неспецифицирани монтажни материјал.</t>
  </si>
  <si>
    <t>II.14.</t>
  </si>
  <si>
    <t>Израда пројекта изведеног станај у 3 примерка у штампаној форми и један у електронској дwг.</t>
  </si>
  <si>
    <t>II.  УКУПНО   РСД</t>
  </si>
  <si>
    <t xml:space="preserve">III.  ВИДЕО НАДЗОР </t>
  </si>
  <si>
    <t>III..1.</t>
  </si>
  <si>
    <t>Испорука материјала и израда прикључних водова за камере каблом РГ59+П3x0,75 у инсталационим цевима под малтером. Обрачунава се по метру прикључног вода уупно, кабал и цеви.</t>
  </si>
  <si>
    <t>III..2.</t>
  </si>
  <si>
    <t>Испоручити и уградити у зид орман са уграђеним Switcsh паненелом за 20 улаза</t>
  </si>
  <si>
    <t>III..3.</t>
  </si>
  <si>
    <t xml:space="preserve">Испоручити и прикључити на већ изведену инсталацију ВДР снимач 8ЦХ Тулл Д1 966Х за снимање на свих 8 канала у резолуцији 960Х, са хард диском 1ТБ подржава 4ТБ. Лан прикључак. Подржава ДДНС сервисе и Андроид ИИОС.  Испоручује се у комплету са напојним блоком и прикључује на енергетски и телефонски прикјучак у техничкој просторији. </t>
  </si>
  <si>
    <t>III..4.</t>
  </si>
  <si>
    <t xml:space="preserve">Испоручити и  монтирати  на већ изведене прикључке антивандал доме камере 960Х (5ком) са варифокалним објективима 2,8-12мм и уграђеним ир диодама. </t>
  </si>
  <si>
    <t>III..5.</t>
  </si>
  <si>
    <t xml:space="preserve">Испоручити и  монтирати  на већ изведене прикључке антивандал доме камере 960Х (5ком) са варифокалним објективима 2,8-12мм и уграђеним ир диодама. Камера је у кућишти за спољну монтажу са заштитом од замрзавања. </t>
  </si>
  <si>
    <t>III..6.</t>
  </si>
  <si>
    <t>Подешавање система надзора у функцији са обуком особља.</t>
  </si>
  <si>
    <t>III. Укупно  РСД</t>
  </si>
  <si>
    <t xml:space="preserve">IV.  ОЗВУЧЕЊЕ </t>
  </si>
  <si>
    <t>IV.1.</t>
  </si>
  <si>
    <t>IV.2.</t>
  </si>
  <si>
    <t xml:space="preserve">Испорука и уградња у зид разводног орманића 15x15x19цм за спојно место линије озвучења </t>
  </si>
  <si>
    <t>IV.3.</t>
  </si>
  <si>
    <t xml:space="preserve">Испорука и спајање на већ изведену линију звучника за  аунутрашњу монтажу  снаге 5/10W, за линију 70/100V, јачина 90 дБ, дијапазон фреквенције 110Хз до 13кХз,  у звучничким кутијама за назидну монтажу. </t>
  </si>
  <si>
    <t>IV.4.</t>
  </si>
  <si>
    <t>Испорука и спајање на већ изведену линију звучника за  аунутрашњу монтажу  снаге 5/10W, за линију 70/100V, јачина 90 дБ, дијапазон фреквенције 110Hz до 13кHz,  у звучничким кутијама за спољну монтажу у заштити од атмосферских утицаја.</t>
  </si>
  <si>
    <t>IV.5.</t>
  </si>
  <si>
    <t xml:space="preserve">Испоручити и спојити на инсталацију појачало номинане снаге 130W,тип  ,   5 канални-миксер. Уграђен РФ тјунер, УСБ и МП3 плејер, за линију 70/100В, импедансе 4-16 Ома, улази за 3 микрофона и 2 ауxилларy  улаза. Дијапазон учесталости 60Хz до 15кХz, С/Н Ратион˃73дБ, контрола сваког улазног канала. БАС цонтрол (100Хz ± 10дБ). Потрошња 140W, напајање 230-240V АЦ. </t>
  </si>
  <si>
    <t>IV.6.</t>
  </si>
  <si>
    <t>Испорука и постављање микрофона  са  прилагодљивим телом и постољем. Учесталост 100Хз-15кХз, ОН/ОФФ тастером за дуже обавештење, са прикључним каблом и конектором.</t>
  </si>
  <si>
    <t>IV.7.</t>
  </si>
  <si>
    <t>Испробавање озвучења у функцији са обуком особља.</t>
  </si>
  <si>
    <t>IV. Укупно РСД</t>
  </si>
  <si>
    <t>V.  ЗВОНО</t>
  </si>
  <si>
    <t>V.1.</t>
  </si>
  <si>
    <t>Испорука материјала и израда вода за звона  проводником ПЛ2x0,75 у инсталационим цевима ϕ16 под малтером.   Обрачунава се по метру прикључног вода укупно, проводник и цеви.</t>
  </si>
  <si>
    <t>V.2.</t>
  </si>
  <si>
    <t>Испорука и уградња у постојећи РО-4 исправљача 230В АЦ/12В ДЦ 20W.</t>
  </si>
  <si>
    <t>V.3.</t>
  </si>
  <si>
    <t>Испорука и уградња у зид тастера за звоно</t>
  </si>
  <si>
    <t>V.4.</t>
  </si>
  <si>
    <t>Испорука и уградња на већ изведену инсталацију електронског звона, вишетонског, са 8 мелодија, за радни напон 12В ДЦ.</t>
  </si>
  <si>
    <t>V. Укупно РСД</t>
  </si>
  <si>
    <t>VI.  ПРОТИВПРОВАЛНИ СИСТЕМ</t>
  </si>
  <si>
    <t>VI.1.</t>
  </si>
  <si>
    <t xml:space="preserve">Каблирање противпровалног система према препорукама произвођача сигналним каблом у инсталационим цевима под малтером. Обрачун по метру уграђеног кабла. Цев обухваћена ценом.  </t>
  </si>
  <si>
    <t>VI.2.</t>
  </si>
  <si>
    <t>Испорука и уградња алармног система који се састоји од следеће опреме:</t>
  </si>
  <si>
    <t>-Алармна централа одговарајућег капацитета која поседује аутоматску дојаву аларма путем ПТТ на задате бројеве телефона.     -1 ком</t>
  </si>
  <si>
    <t>-Шифарник                                        -1 ком</t>
  </si>
  <si>
    <t>-Акумулатора 7Аh, 12V за резервно напајање по нестанку мрежног напона.       -1 ком</t>
  </si>
  <si>
    <t>-Сензора                     -6 ком.</t>
  </si>
  <si>
    <t>-Сирене за спољашњу монтажу, антисаботажна, самонапајајућа                -1 ком</t>
  </si>
  <si>
    <t>-Сирена унутрашња            - 1 ком</t>
  </si>
  <si>
    <t>Плаћа се комплетан алармни систем монтиран и испитан у функцији, са обуком корисника.</t>
  </si>
  <si>
    <t>VI. Укупно РСД</t>
  </si>
  <si>
    <t>ТЕЛЕФОНСКА ИНСТАЛАЦИЈА И УМРЕЖЕЊЕ КОМПЈУТЕРА</t>
  </si>
  <si>
    <t>ДОЈАВА ПОЖАРА</t>
  </si>
  <si>
    <t>ВИДЕО НАДЗОР</t>
  </si>
  <si>
    <t>ОЗВУЧЕЊЕ</t>
  </si>
  <si>
    <t>V.</t>
  </si>
  <si>
    <t>ЗВОНО</t>
  </si>
  <si>
    <t>VI.</t>
  </si>
  <si>
    <t>ПРОТИВПРОВАЛНИ СИСТЕМ</t>
  </si>
  <si>
    <t>ТЕЛЕКОМУНИКАЦИОНЕ  ИНСТАЛАЦИЈЕ УКУПНО РСД.</t>
  </si>
  <si>
    <t>Напомена: Припремним радовима су обухваћене неке од позиција које остају и након завршетка радова и исте ће бити у функцији нивоизградјеног објекта. Ове радове тако третирати код изводјења и плаћања истих. Саобраћајнице за потребе градилишта предвидјене су на месту приступних саобраћајница које остају трајно. Насипање и ваљање подлоге у припреми градилишта тако и урадити. Објекат магацима које се ради од чврсих и трајних материјала остаје као магацин за складиштење пелата за потребе котларнице у Вртићу.</t>
  </si>
  <si>
    <t>Израда двоводне кровне конструкције од суве четинарске грађе I класе влажности 10 +- 2%. Кров израдити у свему према пројекту . На местима ослонаца поставити слој Крабероида и греде анкеровати. Урадити све прописане тесарске везе кровних елемената и ојачања од флах гвожђа, котви, завртњева, кламфи и слично.  Обрачун по м².</t>
  </si>
  <si>
    <t>УКУПНО АРМИРАЧКИ РДОВИ:</t>
  </si>
  <si>
    <t>Израда армирано бетонских темеља марке МБ 30. Темеље армирати по пројекту,  и статичком прорачуну. Бетонирање радити преко претходно разастртог шљунка и уваљаног шљунка. Бетон уградити и неговати по прописима. У цену улазе транспорти материјала, помоћни материјал и потребна оплата. Обрачун по м³.</t>
  </si>
  <si>
    <t xml:space="preserve">Бетонски радови ће бити изведени у свему по пројекту, статичком прорачуну и важећим правилницима, цене садрже све радне операције, утрошке материјала, помоћни алат и скеле, које прописују "Нормативи и стандарди рада у грађевинарству - Високоградња ГН 400", као и остале трошкове и зараду предузећа. Бетон ће бити справљен, транспортован, уграђен, ртегован и испитиван на пробним узорцима по одредбама које прописује важећи "Правилник о техничким нормативима за бетон и армирани бетон" (ПБАБ 87 -"Службени лист СФРЈ" бр. 11/87). Бетон ће бити справљен од агрегата и цемента атестираних по важећим југословенским стандардима и чисте воде. Бетонирање ће се извршити бетоном категорије Б ИИ.  Цена садржи израду, монтажу, демонтажу и чишћење оплате за бетонирање бетонских конструкција са потребним подупирачима и помоћним радним скелама Оплате морају бити урађене према пројектованим димензијама, постављене по пројектованим осама И на пројектованим котама са сигурним везама и подупирачима који обезбеђују сигурност оплате и подупирача против деформисања и рушења. Овлашћени надзорни орган извршиће пријем оплате са аспекта димензија, осовина и висинских кота и пријем арматуре са аспекта броја и пречника уграђених шипки. За сигурност оплате на деформисање и рушење одговараће извођач радова. Бетонирање ће се извршити тек кад овлашћени надзорни орган констатује у грађевинском дневнику са са свог аспекта нема примедби. Под појмом "бетонирање у глаткој оплати" подразумева се да се мора добити потпуно равна и глатка површина бетона преко које се директно могу изводити молерско-фарбарски радови (глетовање и бојење). Уколико се добију неравне површине бетона извођач је дужан да их о свом трошку изравна и припреми за изводење молерско-фарбарских радова. Потпуно неравне површине бетона извођач ће омалтерисати о свом трошку. Под појмом "бетонирање у обичној оплати" подразтимева се да је оплата израђена од чамових дасака и да површине бетона не морају бити глатке, јер се преко ње уградују други материјали и слојеви (термоизолације. облоге или слично) или се предвида малтерисање тих површина. </t>
  </si>
  <si>
    <t>10.6.1. 10.6.1. "Израда и постављање застакљених ПВЦ прозора, од шестокомомрних профила. Прозоре израдити од високоотпорног тврдог ПВЦ-а са вишекоморним системом профила, са ојачаним челичним нерђајућим профилима, по шеми столарије и детаљима. Прозоре дихтовати трајно еластичном ЕПДМ гумом, вулканизованом на угловима. Оков и боја прозора, по избору пројектанта. Крила прозора застаклити термо Нискоемисионо стакло 4+12+4 мм пујено АРГОНОМ и дихтовати ЕПДМ гумом. и дихтовати ЕПДМ гумом." Позицијом обухваћена израда клупица од ПВЦ профила. Квалитетан оков што омугућује отварање око хоризонталне и вертикалне осе. и систем за учвршћивања за основне профиле за дуготрајно коришћење. треба да задовољи стандард SRPS EN 13126 :2013 тј . оков треба да задовољи захтеве за перформансе за чврстоћу и трајност окова за крила прозора и балконских врата, уклључујући и захтеве и методе испитивања уобичајне за све окове. • Прозоре учврстити трајно и чврсто. Након уградње, извршити заптивање простора између рама и зида одговарајућим средством за заптивање( пур –пена и сл.) , Обезбедити отворе и канале за одвђење кондеза.• Коефицијенте пролаза топлте ускладити са правилником о енергетској ефикасности („Сл гласник Републике Србије , бр.61/2011)  Закона о планирању и изградњи.Профил мора имати коефицијент пролаза топлоте Umax: 1,3 [W/(m2xK)],пакет стакала мора имати коефицијент пролаза топлоте Umax: 1,3 [W/(m2xK)]
столарија треба да задовљи стандарде : пропуштање ваздуха SRPS EN 12207:2008 , пропуштање воде SRPS EN 12208 :2008 , оптерећење на ветар SRPS EN 12210 :2008 , а све према стандардима 1026:2008 и 1027:2008. Обрачун по комаду.</t>
  </si>
  <si>
    <t>Набавка и монтаза роло врата.Затворено закривљена роло врата направљена од поцинкованог челичног лима. Обезбеђују пуну заштиту јер се веома тешко секу.Врата су снабдевене механизмом за механиско ручно отварање.Обрачун по комаду.</t>
  </si>
  <si>
    <t>Набавка материјала и застита дрвене конструкције противпзарнм премазом. Опис производа :  експандујући премаз који образује танак бели филм и у свом саставу садржи материјале који под дејством релативно ниских температура (180 – 220ᵒЦ), најчешће услед дејства пламена, хемијски реагују, ослобађају гасове који изазивају експанзију премаза. Настали карбонски материјал служи као изолатор и пружа заштиту дрвеним површинама, на којима је нанет, одређени временски период. Не садржи халогене елементе._x000D_
 противпожарни премаз који штити дрво И дрвене структуре (конструкције) од дејства пожара у временским интервалима 60 минута._x000D_
Карактеристике: _x000D_
- На воденој бази _x000D_
- може се користити у настањеним објектима или тамо где испарења разређивача могу бити проблематични. _x000D_
- Не садржи халогене елементе. _x000D_
- Једноставност у примени : без растварача и растварања, наношење премаза директно из паковања_x000D_
- Велику ватроотпорност са мањом дебљином филма_x000D_
- Одличну адхезивност и отпорност на спољне атмосферске утицаје. Премаз обезбеђује филм велике чврстине_x000D_
- Наношење прскањем – наношење са безваздушним спрејом-пумпом, на градилишту или ван градилишта_x000D_
- Једноставна и брза поправка оштећених слојева премаза насталих приликом монтаже дрвених елемената_x000D_
- Дугачак век трајања у експлоатацији_x000D_
Завршни премази_x000D_
Када се једном  експандујући премаз нанесе на препоручену ДФТ* (*сува дебљина филма ) и када се он потпуни осуши, може се премазати завршним премазом. Завршни премаз има двоструку улогу у систему. Он обезбеђује декоративност елемената који се штите и пружа заштиту противпожарном премазу од влаге и атмосферских утицаја. Може бити у жељеној боји и израђује се у нијансама по РАЛ-у. Обрацун по м2.</t>
  </si>
  <si>
    <t>Трослојни монтажни димњачки систем "Schidel" тип UNI 25 намењен за сва ложишта и све врсте горива или одговарајући, што подразумева следеће: димњачке цеви од техничке керамике, изолације око цеви димњака од камене вуне мин.спец.тежине 80кг/м3, спољнег димњачког плашта од лаког бетона, ватросталног лепка у картушама, ватроотпорних и гаснонепропусних атестираних трослојних вратанаца , конденз посуде, прикључака за ревизију и ложишта, кровне плоче од стакло бетона, носача тервола и тврдих тервол плоча за прикључке, вентилационе решетке, дилатационе розете од нерђајућег челика. Спољна димензија димњачког плашта је за пречник димњачке цеви фи20цм=36x36цм. Ценом је обухваћена и уградња плаштева који омогућавају статичку стабилност димњака изнад крова (плаштеви са отворима за арматуру). Систем мора да поседује све сертификате и атесте у складу са националним и/или ЕН стандардима.Обрачун по м.</t>
  </si>
  <si>
    <t>"Малтерисање зидова и плафона продужниммалтером 1:2:6 са претходним  прскањем зида ретким цементним малтером. Пренос малтера скипом или конзолном дизалицом. Утрошак цементног малтера 1:3  0.003 м3/м2. Утрошак продузног малтера 1:2:6   0.023 м3/м2. Ценом обухваћена набавка материјала, спољни и унутрашњи транспорт, као и чишћење градилишта од остатка материјала и шута са одвозом на депонију.
Отвори око којих постоје улозине - шпалетне сирине до 20 цм обрачунавају се на следећи начин: 
а/. Отвори до 3 м2 се не одбијају а њихове  уложине се не обрачунавају. 
б/. Отвори од 3 до 5 м2, одбија се површина преко 3 м2 а уложине се посебно не обрачунавају.и 
ц/. Отвори површине  преко 5 м2, одбија се површина преко 3 м2 а уложине се посебно обрачунавају. 
д/. Отвори у преградним зидовима одбијају се у целости. обрачуна уложина - шпалетни  врши се на следећи начин: 
- за развијене ширине до 5 цм и 1 м дужине  =0.25 м2 
- за развијене ширине до 12 цм и 1 мдужине  =0.35 м2 
- за развијене ширине 12-18 цм и 1 м дужине  =0.50 м2 
- за развијене ширине 18-25 цм и 1 м дужине  =0.75 м2 
- за развијене ширине 25-50 цм и 1 м дужине  =1.00 м2 
- за развијене ширине 50-75 цм и 1 м дужине  =1.25 м2 
- за развијене ширине 75-100 цм и 1 м дужине  =1.50 м2 
- за развијене ширине 100-125 цм и 1 м дужине  =1.75 м2 
- за развијене ширине 125-150 цм и 1 м дужине  =2.00 м2                                                                                                                                       Обрачун по м².</t>
  </si>
  <si>
    <t xml:space="preserve">Полагање термоизолационих плоча димензија 100x50x15 цм преко плоче или хидро изолације. Плоче су од тврде камене вуне. Плоче поставити изнад плафонске конструкције. Ценом зарачунати набавку материјала, све транспорте и преносе, растур и уклањање вишка материјала и чишћење шута на градилишту по завршеним радовима. Тавански простор изнад сале и позорнице.                                                                      Камена вуна је компактна плоча од камене минералне вуне, постојане густине.
Производ је негорив, отпоран на високе температуре, водоодбојан, отпоран на старење и хемијски неутралан.
 Карактеристике
• Топлотна изолација - Ниска вредност коефицијента топлотне проводљивости λД = 0.038 W/мК
• Заштита од пожара - Класа реакције на пожар А1 - негорив материјал
• Звучна изолација - Одлична звучна изолација због густе, влакнасте структуре материјала
Обрачун по м2.  </t>
  </si>
  <si>
    <t>"РИГИПС" влагоотпорни преградни зид 75/125 мм или одговарајући  састоји се од црне влагоотпорне ЦW/УW металне потконструкције ширине 75 мм и обостране двослојне облоге од "РИГИПС" влагоотпорних РБИ плоча дебљине 12,5 мм или одговарајући . Хоризонтални влагоотпорни "РИГИПС" зидни профили УW 75 или одговарајући  облажу се траком за звучну изолацију и причвршћују се за под и плафон вијцима са пластичним типлом. "РИГИПС" Вертикални влагоотпорни зидни профили ЦW 75 или одговарајући уметну се између влагоотпорних УW профила на међусобном растојању од 60 цм. За топлотну изолацију препоручује се камена минерална вуна. За заштиту од пожара употребљавају се комбиноване "РИГИПС" РФИ ватроотпорне-влагоотпорне плоче или одговарајући. Празан простор између плоча служи за провођење инсталација и испуњава се каменом минералном вуном. За електрорадове користе се Ригипс дозне или одговарајући. Спољни углови се штите алуминијумском угаоном заштитном шином или Алуx траком. Спојеви плоча се испуњавају, бандажирају траком и глетују помоћу влагоотпорне масе за испуну спојева. Изолациона моћ: Р=50 дБ, Противпожарна заштита: Ф90-А са РФИ плоче, Максимална висина зида 4 м, Дебљина зида 125 мм, Маса: 55 кг/м2.  Користити производ намењен за топлотну и звучну изолацију као и заштиту од пожара сендвич зидова и вентилисаних фасада до 12 метара висине.  Компактна плоча од камене минералне вуне, постојане густине и спада у полутврде производе. Производ је негорив, отпоран на високе температуре, водоодбојан, отпоран на старење и хемијски неутралан.
  Карактеристике
• Топлотна изолација - Ниска вредност коефицијента топлотне проводљивости λД = 0.035 W/мК
• Заштита од пожара - Класа реакције на пожар А1 - негорив материјал
• Звучна изолација - Одлична звучна изолација због густе, влакнасте структуре материјала
Материјал може бити ОДГОВОАРАЈУЋИ од било ког произвођача у квалитету који је дефинисан овм позицијом. Обрачун по м2.</t>
  </si>
  <si>
    <t xml:space="preserve">Полагање термоизолацинох плоча од камене вуне дебљине д=5цм, преко бетонске подлоге. Ценом зарачунати набавку материјала, све транспорте и преносе, растур и уклањање вишка материјала и чишћење шута на градилишту по завршеним радовима. Подови приземља. 
Камена вуна је компактна плоча од камене минералне вуне, постојане густине и спада у тврде производе.
Производ је негорив, отпоран на високе температуре, отпоран на старење и хемијски неутралан.
 Производ је намењен за заштиту од звука удара у пливајућим подним конструкцијама, топлотну изолацију као и заштиту од пожара.
Идеалан је за уградњу испод мокрих естриха и за пројектовано равномерно расподељено оптерећење до 3кПа.
Карактеристике
• Топлотна изолација - Ниска вредност коефицијента топлотне проводљивости λД = 0.036 W/мК
• Заштита од пожара - Класа реакције на пожар А1 - негорив материјал
• Звучна изолација - Одлична звучна изолација од звука удара, због густе, влакнасте структуре материјала
Обрачун по м2.    </t>
  </si>
  <si>
    <t>Термоизолација фасаде од КАМЕНА ВУНА д=20 цм. Набавка и постављање на фасади термоизолационих плоча са припремом за израду контактне фасаде. Припрема за израду фасаде подраз- умева прове ру носивости подлоге. Провера се врши кидањем залепљене коцке од полистирена, од подлоге. Коцке од полистирена димензија 10x10 цм морају бити фиксиране  за подлогу полиуретанским је двокомпонентним, ниско  експандирајућим, водоотпорним, без фреона лепком, адхезије већим од 0,3 Мпа. Изолациони материјал мора бити најслабији елемент у  систему, тј. мора доћи до лома изолационе коцке при цупању,  најмање три дана након наношења лепка. Постојеца прљавштина и слојеви мале носивости морају се уклонити испирањем млазом воде под високим притиском или механичким  путем (стругањем, штемовањем или брушењем).  Делови обрасли алгама и буђи морају бити очишћени челичном  четком и премазани средством против буђи. Поред услова  носивости, подлога мора да буде сува, компактна и без  супстанци које умањују адхезију, као што су масноћа,  битумен и уља.  Након тога следи наношење основног прајмера без растварача, отпорног на влагу, са упијањем воде w&lt; 0,5  кг/м²х и коефиције нтом отпрора при дифузији водене паре  од µ= 100. Сви материјали морају поседовати ЕТА сертификат. Термичка изолација фасадних површина са постављањем мрежице. Плоче се лепе и типлују. 
Камена вуна је компактна плоча од камене минералне вуне, двослојне густине и спада у тврде производе.
Производ има побољшану топлотну карактеристику, нижу вредност коефицијента топлотне проводљивости, која обезбеђује бољу топлотну заштиту објекта.
Производ је негорив, отпоран на високе температуре, водоодбојан, отпоран на старење, хемијски неутралан и изразито паропропусан. Димензије се не мењају услед великих температурних промена.
 Карактеристике
• Топлотна изолација - Ниска вредност коефицијента топлотне проводљивости λД = 0.035 W / мК
• Заштита од пожара - Класа реакције на пожар А1 - негорив материјал
• Звучна изолација - Одлична звучна изолација због густе, влакнасте структуре материјала
Отвори око којих постоје улозине - спалетне сирине до  20 цм обрацунавају се на следеци нацин:  а/. отвори до 3 м2 се не одбијају а њихове улозине се не  обрачунавају.  б/. отвори од 3 до 5 м2, одбија се површина преко 3 м2 а  улозине се посебно обрачунавају.и  ц/. отвори површине преко 5 м2, одбија се површина преко  3 м2 а улозине се посебно обрачунавају. обрачуна улозина - шпалетни  врши се на следећи начин: - за развијене ширине до 5 цм и 1 м дужине  =0.25 м2 - за развијене ширине до 12 цм и 1 мдузине  =0.35 м2 - за развијене сирине 12-18 цм и 1 м дузине  =0.50 м2 - за развијене сирине 18-25 цм и 1 м дузине  =0.75 м2 - за развијене сирине 25-50 цм и 1 м дужине  =1.00 м2 - за развијене ширине 50-75 цм и 1 м дужине  =1.25 м2 - за развијене ширине 75-100 цм и 1 м дужине  =1.50 м2 - за развијене ширине 100-125 цм и 1 м дужине  =1.75 м2 - за развијене ширине 125-150 цм и 1 м дужине  =2.00 м2. Ценом зарачунати набавку материјала, све транспорте и преносе, растур и уклањање вишка материјала и чишћење шута на градилишту по завршеним радовима.  Материјал може бити од било ког произвођача у квалитету који је дефинисан овом позицијом. Обрачун по  м2.</t>
  </si>
  <si>
    <t>Прегредни зидови отпорни на пожар Ф120-Ф180 тип 75/150 мм, са металном потконструкцијом трослојно обложеном ватроотпорним РФ плочама 12.5 мм. "РИГИПС" противпожарни преградни зид 75/100 мм  или одговарајуће састоји се од металне потконструкције ширине 75 мм и обостране, трослојне облоге од  ватроотпорних РФ плоча дебљине 12,5 мм или одговарајуће . Укупна ширина зида је 150 мм."РИГИПС"  Хоризонтални зидни профили УW 75  или одговарајуће облажу се траком за звучну изолацију од минералне вуне и причвршћују за под и плафон вијцима са пластичним типлом. "РИГИПС" Вертикални зидни профили ЦW 75 уметну се између УW профила на међусобном растојању од 60 цм. За топлотну изолацију препоручује се КАМЕНЕ минерална вуна. Ако се преграде раде у мокрим чворовима треба употребити комбиноване ватроотпорне-влагоотпорне плоче. Празан простор између плоча служи за провођење инсталација и испуњава се КАМЕНЕ минералном вуном. За електрорадове користе се дозне. Спољни углови се штите алуминијумском угаоном заштитном шином или траком. Спојеви плоча се испуњавају, бандажирају траком и глетују помоћу масе за испуну спојева. Противпожарна отпорност: Ф120; Звучна заштита: Р 43 дБ; Висина до 5 м за ЦW100, Дебљина 150 мм;    Користити производ намењен за топлотну и звучну изолацију као и заштиту од пожара сендвич зидова и вентилисаних фасада до 12 метара висине.  Компактна плоча од камене минералне вуне, постојане густине и спада у полутврде производе. Производ је негорив, отпоран на високе температуре, водоодбојан, отпоран на старење и хемијски неутралан.
  Карактеристике
• Топлотна изолација - Ниска вредност коефицијента топлотне проводљивости λД = 0.035 W/мК
• Заштита од пожара - Класа реакције на пожар А1 - негорив материјал
• Звучна изолација - Одлична звучна изолација због густе, влакнасте структуре материјала. Материјал може бити одговарајући од било ког произвођача у квалитету који је дефинисан овом позицијом. Обрачун по м2.</t>
  </si>
  <si>
    <t>Топљиви осигурач  номиналне   називне струје  35-50А             - 18 ком</t>
  </si>
  <si>
    <t xml:space="preserve">Гребенаста трополна склопка са положајем 1-0-2  номиналне називне струје 16А     -1 ком                    </t>
  </si>
  <si>
    <r>
      <t xml:space="preserve">Испорука и уградња </t>
    </r>
    <r>
      <rPr>
        <sz val="12"/>
        <color theme="1"/>
        <rFont val="Times New Roman"/>
        <family val="1"/>
        <charset val="238"/>
      </rPr>
      <t>за на</t>
    </r>
    <r>
      <rPr>
        <sz val="12"/>
        <color theme="1"/>
        <rFont val="Times New Roman"/>
        <family val="1"/>
      </rPr>
      <t xml:space="preserve"> зид кабловског прикључног ормана , </t>
    </r>
    <r>
      <rPr>
        <sz val="12"/>
        <color theme="1"/>
        <rFont val="Times New Roman"/>
        <family val="1"/>
        <charset val="238"/>
      </rPr>
      <t xml:space="preserve">израђеног од </t>
    </r>
    <r>
      <rPr>
        <sz val="12"/>
        <color theme="1"/>
        <rFont val="Times New Roman"/>
        <family val="1"/>
      </rPr>
      <t>полиестера или другог изолационог материјала, са уграђеним одигурачима 3xНВ200/100А. Обрачунава се комплетан КПО уграђен.</t>
    </r>
  </si>
  <si>
    <r>
      <t xml:space="preserve">Главни  разводни орман ГРО према општем опису. Уградити следећу опрему: </t>
    </r>
    <r>
      <rPr>
        <sz val="12"/>
        <color theme="1"/>
        <rFont val="Times New Roman"/>
        <family val="1"/>
        <charset val="238"/>
      </rPr>
      <t>Опрема или материјал може бити било ког произвођача у квалитету који је дефинисан  наведеном позицијом.</t>
    </r>
  </si>
  <si>
    <r>
      <t xml:space="preserve">Аутоматски осигурачи  комбиновани, са функцијом диференцијалне заштите </t>
    </r>
    <r>
      <rPr>
        <sz val="12"/>
        <color theme="1"/>
        <rFont val="Times New Roman"/>
        <family val="1"/>
        <charset val="238"/>
      </rPr>
      <t>номиналне карактеристик</t>
    </r>
    <r>
      <rPr>
        <sz val="12"/>
        <color theme="1"/>
        <rFont val="Times New Roman"/>
        <family val="1"/>
      </rPr>
      <t>е Б10/0,3А    - 8 ком</t>
    </r>
  </si>
  <si>
    <r>
      <t xml:space="preserve">Аутоматски осигурачи комбиновани, са функцијом диференцијалне заштите </t>
    </r>
    <r>
      <rPr>
        <sz val="12"/>
        <color theme="1"/>
        <rFont val="Times New Roman"/>
        <family val="1"/>
        <charset val="238"/>
      </rPr>
      <t xml:space="preserve">номиналне карактеристике </t>
    </r>
    <r>
      <rPr>
        <sz val="12"/>
        <color theme="1"/>
        <rFont val="Times New Roman"/>
        <family val="1"/>
      </rPr>
      <t xml:space="preserve"> Б16/0,3А    - 12 ком</t>
    </r>
  </si>
  <si>
    <r>
      <t xml:space="preserve">Аутоматски осигурачи комбиновани, са функцијом диференцијалне заштите </t>
    </r>
    <r>
      <rPr>
        <sz val="12"/>
        <color theme="1"/>
        <rFont val="Times New Roman"/>
        <family val="1"/>
        <charset val="238"/>
      </rPr>
      <t>номиналне карактеристике</t>
    </r>
    <r>
      <rPr>
        <sz val="12"/>
        <color theme="1"/>
        <rFont val="Times New Roman"/>
        <family val="1"/>
      </rPr>
      <t xml:space="preserve"> Б10/0,3А    - 5 ком</t>
    </r>
  </si>
  <si>
    <r>
      <t xml:space="preserve">Испорука материјала и израда главног развода кабловима положеним у зид од ГРО до  </t>
    </r>
    <r>
      <rPr>
        <sz val="11"/>
        <color theme="1"/>
        <rFont val="Calibri"/>
        <family val="2"/>
        <charset val="238"/>
        <scheme val="minor"/>
      </rPr>
      <t>помоћних,спратних разводних ормана. Обрачунава се по метру уграђеног кабла. Тачне дужине измерити.</t>
    </r>
  </si>
  <si>
    <r>
      <t xml:space="preserve">Проводник </t>
    </r>
    <r>
      <rPr>
        <sz val="12"/>
        <color theme="1"/>
        <rFont val="Times New Roman"/>
        <family val="1"/>
      </rPr>
      <t xml:space="preserve">ПП-Y 1x35 </t>
    </r>
    <r>
      <rPr>
        <sz val="12"/>
        <color theme="1"/>
        <rFont val="Times New Roman"/>
        <family val="1"/>
        <charset val="238"/>
      </rPr>
      <t>мм</t>
    </r>
    <r>
      <rPr>
        <sz val="12"/>
        <color theme="1"/>
        <rFont val="Times New Roman"/>
        <family val="1"/>
      </rPr>
      <t>(од КПО до ГРО)</t>
    </r>
  </si>
  <si>
    <r>
      <t xml:space="preserve">Проводник </t>
    </r>
    <r>
      <rPr>
        <sz val="12"/>
        <color theme="1"/>
        <rFont val="Times New Roman"/>
        <family val="1"/>
      </rPr>
      <t xml:space="preserve">ПП00-Y 5x10 </t>
    </r>
    <r>
      <rPr>
        <sz val="12"/>
        <color theme="1"/>
        <rFont val="Times New Roman"/>
        <family val="1"/>
        <charset val="238"/>
      </rPr>
      <t>мм</t>
    </r>
    <r>
      <rPr>
        <sz val="12"/>
        <color theme="1"/>
        <rFont val="Times New Roman"/>
        <family val="1"/>
      </rPr>
      <t>(од ГРО до РО1 и РО2)</t>
    </r>
  </si>
  <si>
    <r>
      <t xml:space="preserve">Проводник  </t>
    </r>
    <r>
      <rPr>
        <sz val="12"/>
        <color theme="1"/>
        <rFont val="Times New Roman"/>
        <family val="1"/>
      </rPr>
      <t xml:space="preserve">ПП00-Y 5x6 </t>
    </r>
    <r>
      <rPr>
        <sz val="12"/>
        <color theme="1"/>
        <rFont val="Times New Roman"/>
        <family val="1"/>
        <charset val="238"/>
      </rPr>
      <t>мм</t>
    </r>
    <r>
      <rPr>
        <sz val="12"/>
        <color theme="1"/>
        <rFont val="Times New Roman"/>
        <family val="1"/>
      </rPr>
      <t xml:space="preserve"> (од ГРО до РО-,3,4 и 5)</t>
    </r>
  </si>
  <si>
    <r>
      <t xml:space="preserve">Испорука материјала и израда расветних места проводницима ПП и ПП/Р 2x1,5 </t>
    </r>
    <r>
      <rPr>
        <sz val="12"/>
        <color theme="1"/>
        <rFont val="Times New Roman"/>
        <family val="1"/>
        <charset val="238"/>
      </rPr>
      <t>мм</t>
    </r>
    <r>
      <rPr>
        <sz val="12"/>
        <color theme="1"/>
        <rFont val="Times New Roman"/>
        <family val="1"/>
      </rPr>
      <t xml:space="preserve"> и 3x1,5 </t>
    </r>
    <r>
      <rPr>
        <sz val="12"/>
        <color theme="1"/>
        <rFont val="Times New Roman"/>
        <family val="1"/>
        <charset val="238"/>
      </rPr>
      <t xml:space="preserve">мм </t>
    </r>
    <r>
      <rPr>
        <sz val="12"/>
        <color theme="1"/>
        <rFont val="Times New Roman"/>
        <family val="1"/>
      </rPr>
      <t xml:space="preserve">положеним под малтер са свим претходним радовима (размеравање, обележавање и штемање). Уградити потребан број разводних кутија са израдом спојева. Инсталација за сензор кретања се обрачунава као расветно место. Испорука и уградња прекидача се обрачунава посебно.  Просечна дужина проводника је 7м. Плаћа се по расветном месту. </t>
    </r>
  </si>
  <si>
    <r>
      <t xml:space="preserve">Испорука материјала и израда монофазних прикључних места , проводником ПП/Р-Y и ПП-Y 3x2,5 </t>
    </r>
    <r>
      <rPr>
        <sz val="12"/>
        <color theme="1"/>
        <rFont val="Times New Roman"/>
        <family val="1"/>
        <charset val="238"/>
      </rPr>
      <t>мм</t>
    </r>
    <r>
      <rPr>
        <sz val="12"/>
        <color theme="1"/>
        <rFont val="Times New Roman"/>
        <family val="1"/>
      </rPr>
      <t xml:space="preserve"> положеним под малтер. Утичница се обрачунава посебно. Просечна дужина проводника је 10м. Обрачунава се по прикључном месту. </t>
    </r>
  </si>
  <si>
    <r>
      <t xml:space="preserve">Испорука материјала и израда трофазних прикључних места   проводником ПП-Y 5x2,5 </t>
    </r>
    <r>
      <rPr>
        <sz val="12"/>
        <color theme="1"/>
        <rFont val="Times New Roman"/>
        <family val="1"/>
        <charset val="238"/>
      </rPr>
      <t>мм</t>
    </r>
    <r>
      <rPr>
        <sz val="12"/>
        <color theme="1"/>
        <rFont val="Times New Roman"/>
        <family val="1"/>
      </rPr>
      <t xml:space="preserve"> положеним под малтер. Утичница се обрачунава посебно. Просечна дужина проводника је 9м. Обрачунава се по прикључном месту. </t>
    </r>
  </si>
  <si>
    <r>
      <t xml:space="preserve">Испорука материјала и израда прикључка за фен проводником ПП-Y 3x2,5 </t>
    </r>
    <r>
      <rPr>
        <sz val="12"/>
        <color theme="1"/>
        <rFont val="Times New Roman"/>
        <family val="1"/>
        <charset val="238"/>
      </rPr>
      <t xml:space="preserve">мм </t>
    </r>
    <r>
      <rPr>
        <sz val="12"/>
        <color theme="1"/>
        <rFont val="Times New Roman"/>
        <family val="1"/>
      </rPr>
      <t>положеним  под малтер. Прекидач се обрачунава посебно. Просечна дужина проводника је 9м. Обрачунава се по прикључку бојлера.</t>
    </r>
  </si>
  <si>
    <r>
      <t xml:space="preserve">Испорука материјала и израда прикључних водова за цирк. Пумпе, регулатор и вентилатор у котларници, проводницима ПП-Y 3x1,5 </t>
    </r>
    <r>
      <rPr>
        <sz val="12"/>
        <color theme="1"/>
        <rFont val="Times New Roman"/>
        <family val="1"/>
        <charset val="238"/>
      </rPr>
      <t>мм</t>
    </r>
    <r>
      <rPr>
        <sz val="12"/>
        <color theme="1"/>
        <rFont val="Times New Roman"/>
        <family val="1"/>
      </rPr>
      <t xml:space="preserve"> под малтером а делом на обујмицама. Обрачун по нетру уграђеног проводника.</t>
    </r>
  </si>
  <si>
    <r>
      <t xml:space="preserve">Испоручити и уградити електричну опрему за  </t>
    </r>
    <r>
      <rPr>
        <sz val="12"/>
        <color theme="1"/>
        <rFont val="Times New Roman"/>
        <family val="1"/>
        <charset val="238"/>
      </rPr>
      <t xml:space="preserve">уградњу </t>
    </r>
    <r>
      <rPr>
        <sz val="12"/>
        <color theme="1"/>
        <rFont val="Times New Roman"/>
        <family val="1"/>
      </rPr>
      <t>у зид. Опрема или материјал може бити било ког произвођача у квалитету који је дефинисан позицијом.</t>
    </r>
  </si>
  <si>
    <r>
      <t xml:space="preserve">Прекидач обичан , </t>
    </r>
    <r>
      <rPr>
        <sz val="12"/>
        <color theme="1"/>
        <rFont val="Times New Roman"/>
        <family val="1"/>
        <charset val="238"/>
      </rPr>
      <t>номиналне карактеристике</t>
    </r>
    <r>
      <rPr>
        <sz val="12"/>
        <color theme="1"/>
        <rFont val="Times New Roman"/>
        <family val="1"/>
      </rPr>
      <t xml:space="preserve"> 10А/250В</t>
    </r>
  </si>
  <si>
    <r>
      <t xml:space="preserve">Прекидач сериски , </t>
    </r>
    <r>
      <rPr>
        <sz val="12"/>
        <color theme="1"/>
        <rFont val="Times New Roman"/>
        <family val="1"/>
        <charset val="238"/>
      </rPr>
      <t xml:space="preserve">номиналне карактеристике </t>
    </r>
    <r>
      <rPr>
        <sz val="12"/>
        <color theme="1"/>
        <rFont val="Times New Roman"/>
        <family val="1"/>
      </rPr>
      <t>10А/250В</t>
    </r>
  </si>
  <si>
    <r>
      <t>Прекидач наизменични ,</t>
    </r>
    <r>
      <rPr>
        <sz val="12"/>
        <color theme="1"/>
        <rFont val="Times New Roman"/>
        <family val="1"/>
        <charset val="238"/>
      </rPr>
      <t>номиналне карактеристик</t>
    </r>
    <r>
      <rPr>
        <sz val="12"/>
        <color theme="1"/>
        <rFont val="Times New Roman"/>
        <family val="1"/>
      </rPr>
      <t>е 10А/250В</t>
    </r>
  </si>
  <si>
    <r>
      <t xml:space="preserve">Утичница монофазна, </t>
    </r>
    <r>
      <rPr>
        <sz val="12"/>
        <color theme="1"/>
        <rFont val="Times New Roman"/>
        <family val="1"/>
        <charset val="238"/>
      </rPr>
      <t>номиналне карактеристике</t>
    </r>
    <r>
      <rPr>
        <sz val="12"/>
        <color theme="1"/>
        <rFont val="Times New Roman"/>
        <family val="1"/>
      </rPr>
      <t xml:space="preserve"> 16А/250В са механизмом за спречавање случајног додира.</t>
    </r>
  </si>
  <si>
    <r>
      <t>Прекидач сериски ,</t>
    </r>
    <r>
      <rPr>
        <sz val="12"/>
        <color theme="1"/>
        <rFont val="Times New Roman"/>
        <family val="1"/>
        <charset val="238"/>
      </rPr>
      <t xml:space="preserve"> номиналне карактеристике </t>
    </r>
    <r>
      <rPr>
        <sz val="12"/>
        <color theme="1"/>
        <rFont val="Times New Roman"/>
        <family val="1"/>
      </rPr>
      <t>10А/250В са  заштитом типа IP 44</t>
    </r>
  </si>
  <si>
    <r>
      <t>На расв. месту 1. уградити  лед рефлектор  називне снаге  30W, са температуром боје до 4000К и светлосним флуксом  око 3010  Лм  с  заштитом типа IP 44</t>
    </r>
    <r>
      <rPr>
        <sz val="12"/>
        <color theme="1"/>
        <rFont val="Times New Roman"/>
        <family val="1"/>
      </rPr>
      <t>. Са прибором за монтажу на фасаду. Опрема или материјал може бити било ког произвођача у квалитету који је дефинисан позицијом.</t>
    </r>
  </si>
  <si>
    <r>
      <t xml:space="preserve">На расв. месту 6. </t>
    </r>
    <r>
      <rPr>
        <sz val="12"/>
        <color theme="1"/>
        <rFont val="Times New Roman"/>
        <family val="1"/>
        <charset val="238"/>
      </rPr>
      <t xml:space="preserve">уградити Паник светиљку </t>
    </r>
    <r>
      <rPr>
        <sz val="12"/>
        <color theme="1"/>
        <rFont val="Times New Roman"/>
        <family val="1"/>
      </rPr>
      <t xml:space="preserve"> номиналне називне снаге  1x8W  у приправном режиму рада . Аку батерија за 3х аутономије. Заштита ИП42, натпис и смероказ -по потреби.</t>
    </r>
  </si>
  <si>
    <r>
      <t xml:space="preserve">Испорука и полагање у ров траке </t>
    </r>
    <r>
      <rPr>
        <sz val="12"/>
        <color theme="1"/>
        <rFont val="Times New Roman"/>
        <family val="1"/>
        <charset val="238"/>
      </rPr>
      <t xml:space="preserve">за уземљење </t>
    </r>
    <r>
      <rPr>
        <sz val="12"/>
        <color theme="1"/>
        <rFont val="Times New Roman"/>
        <family val="1"/>
      </rPr>
      <t>П25x4 СРПС Н.Б4.901. Обрачунава се по метру уграђене траке. Тачну дужину измерити.</t>
    </r>
  </si>
  <si>
    <r>
      <t xml:space="preserve">Испорука и полагање у већ ископан ров кабла ПП00  4x6. </t>
    </r>
    <r>
      <rPr>
        <sz val="12"/>
        <color theme="1"/>
        <rFont val="Times New Roman"/>
        <family val="1"/>
        <charset val="238"/>
      </rPr>
      <t>мм .</t>
    </r>
    <r>
      <rPr>
        <sz val="12"/>
        <color theme="1"/>
        <rFont val="Times New Roman"/>
        <family val="1"/>
      </rPr>
      <t>Обрачунава се по метру уграђеног кабла. Обухваћане су и дужине за увод у стубове. Тачну дужину измерити.</t>
    </r>
  </si>
  <si>
    <t>I.  УКУПНО   РСД</t>
  </si>
  <si>
    <r>
      <t xml:space="preserve">Скидање хумуса </t>
    </r>
    <r>
      <rPr>
        <sz val="12"/>
        <color theme="1"/>
        <rFont val="Times New Roman"/>
        <family val="1"/>
        <charset val="238"/>
      </rPr>
      <t>у слоју дебљине 20 цм, депоновање око објекта и касније разастирање око објекта у делу површина које се озелењавају.</t>
    </r>
  </si>
  <si>
    <r>
      <t xml:space="preserve">Ископ земље треће </t>
    </r>
    <r>
      <rPr>
        <sz val="12"/>
        <color theme="1"/>
        <rFont val="Times New Roman"/>
        <family val="1"/>
        <charset val="238"/>
      </rPr>
      <t>и четврте</t>
    </r>
    <r>
      <rPr>
        <sz val="12"/>
        <color theme="1"/>
        <rFont val="Times New Roman"/>
        <family val="1"/>
      </rPr>
      <t xml:space="preserve"> (машински 70% и ручни 30%) , гурање до 10м са планирањем, припрема за израду подлоге за дечија игралишта са урањем у страну, одлагање за касније разастирање у делу потребног насипања. У цену урачунати и ископ за темељне стопе и ивичњаке. Обрачун по м3.</t>
    </r>
  </si>
  <si>
    <r>
      <t>Насипање земље са довозом материјала,</t>
    </r>
    <r>
      <rPr>
        <sz val="12"/>
        <color theme="1"/>
        <rFont val="Times New Roman"/>
        <family val="1"/>
        <charset val="238"/>
      </rPr>
      <t xml:space="preserve"> безз набијања</t>
    </r>
    <r>
      <rPr>
        <sz val="12"/>
        <color theme="1"/>
        <rFont val="Times New Roman"/>
        <family val="1"/>
      </rPr>
      <t>.</t>
    </r>
  </si>
  <si>
    <r>
      <t xml:space="preserve">Израда носивог слоја од каменог материјала механички збијеног, </t>
    </r>
    <r>
      <rPr>
        <sz val="12"/>
        <color theme="1"/>
        <rFont val="Times New Roman"/>
        <family val="1"/>
        <charset val="238"/>
      </rPr>
      <t>МС 30МПа.</t>
    </r>
    <r>
      <rPr>
        <sz val="12"/>
        <color theme="1"/>
        <rFont val="Times New Roman"/>
        <family val="1"/>
      </rPr>
      <t xml:space="preserve"> Материјал крупноце 0-31,5 мм. Дебљина д=25цм на паркингу И д=20 цм на тротоарима.</t>
    </r>
  </si>
  <si>
    <r>
      <t xml:space="preserve">Израда тротоара од бехатон плоца дебљине 6 цм на слоју песка. </t>
    </r>
    <r>
      <rPr>
        <sz val="12"/>
        <color theme="1"/>
        <rFont val="Times New Roman"/>
        <family val="1"/>
        <charset val="238"/>
      </rPr>
      <t>Вибро пресоване, двослојне, сиве завршна обрада кварц.</t>
    </r>
  </si>
  <si>
    <r>
      <t>Набавка и постављање бетонских ивицњака на слоју бетона.</t>
    </r>
    <r>
      <rPr>
        <sz val="12"/>
        <color theme="1"/>
        <rFont val="Times New Roman"/>
        <family val="1"/>
        <charset val="238"/>
      </rPr>
      <t xml:space="preserve"> Вибро пресоване, двослојне, сиве завршна обрада кварц.</t>
    </r>
  </si>
  <si>
    <r>
      <t xml:space="preserve">Ископ земље треће </t>
    </r>
    <r>
      <rPr>
        <sz val="12"/>
        <color theme="1"/>
        <rFont val="Times New Roman"/>
        <family val="1"/>
        <charset val="238"/>
      </rPr>
      <t>и четврте категорије</t>
    </r>
    <r>
      <rPr>
        <sz val="12"/>
        <color theme="1"/>
        <rFont val="Times New Roman"/>
        <family val="1"/>
      </rPr>
      <t xml:space="preserve"> (машински 70% и ручни 30%) , гурање до 10м са планирањем, припрема за израду подлоге за дечија игралишта са урањем у страну, одлагање за касније разастирање у делу потребног насипања. У цену урачунати и ископ за темељне стопе и ивичњаке. Обрачун по м3.</t>
    </r>
  </si>
  <si>
    <t>"Набавка и постављање камене вуне у облику врло тврдих плоча" дебљине 30 цм, густине 150 кг/м³. Камену вуну поставити као термо и звучну изолацију и противпожарну заштиту равних кровова и слично, по детаљима и упутству пројектанта." 
 Камена вуна је компактна плоча од камене минералне вуне, постојане густине и спада у меке производе.
Производ је негорив, отпоран на високе температуре, водоодбојан, отпоран на старење и хемијски неутралан.
 Производ је намењен за топлотну и звучну изолацију као и заштиту од пожара косих кровова и свуда где изолација није изложена притисном оптерећењу.
У зависности од степена проветравања кровне конструкције односно слоја изнад изолационог материјала, обавезна је уградња парне бране, односно активне парне бране са топлије стране изолације (зависно од начина реализације проветравања кровне конструкције).
Карактеристике
• Топлотна изолација - Ниска вредност коефицијента топлотне проводљивости λD = 0.038 W/mK
• Заштита од пожара - Класа реакције на пожар А1 - негорив материјал
• Звучна изолација - Одлична звучна изолација због густе, влакнасте структуре материјала
Обрачун по м².</t>
  </si>
  <si>
    <t>Набавка материјала, израда и монтажа окретних врата. Шток је од Штелујућих алуминијумских профила штеловање од 11-32 цм. Рам врата израдити од елоксираног алумимјума са вишекоморним системом профила, по шеми столарије и детаљима. Поставити одговарајући оков, браву са цилиндер улошком и три кључа, три шарке по крилу, по избору пројектанта.  Плот је од медијапана бојен полиуретаном у браон боји. Обрачун по комаду.</t>
  </si>
  <si>
    <t>НАПОМЕНА: 
У свакој позицији где је то потребно, а није другачије наглашено, подразумева се набавка, израда, транспорт, испорука и монтажа материјала и опреме са свим осталим неопходним радњама који су наведени у предмеру радова и техничком извештају који је саставни део конкурсне документације, како би израда позиције била комплетна.
У свакој позицији где је наведен транспорт материјала подразумева се следеће:
Локална самоуправа обезбеђује депонију
У свакој позицији где је наведен транспорт материјала подразумева се даљина транспорта од градилишта до депоније (у непосредној близини ивањичког гробља, од кат.парц. бр. 2146 до 191 КО Ивањица). Ценом обухватити комплетан утовар, транспорт истовар, потребно планирање и трошкове депоније
Сви радови морају бити изведени од стране стручних овлашћених лица, а у потпуности према  прописима и важећим стандардима за ову врсту радова. Сав употребљени материјал мора бити првокласног квалитета.  
Ако је у некој од позиција наведен назив произвођача опреме или материјала подразумева се и опрема или материјал другог произвођача, истих или бољих карактеристика од предмером наведених.
Извођач је дужан да радове изврши у свему према приложеном техничком извештају, техничким условима, предмеру и цртежима, да пре почетка радова добро проучи добијену документацију и да на време упозори на евентуална одступања од постојећих прописа.
Извођач се такође не ослобађа обавезе извођења појединих радова, који су предвиђени предмером, а евентуално нису напоменути у техничком опису или било ком другом прилогу овог пројекта, а што је обавезан да уради по важећим прописима за извођење радова за ову врсту објекта.
Не обрачунава се и не плаћа посебно обезбеђење и организација градилишта укључујући смештај и исхрану радника, формирање покретне радионице, депоније, и остало. Саобраћајно обезбеђење градилишта сигнализацијом у току извођења радова је у обавези инвеститора и не урачунава се у цену.</t>
  </si>
  <si>
    <r>
      <t xml:space="preserve">"Ручни ископ земље III i IV категорије у широком откопу, терена са одвозом. Ископ извести и нивелисати према пројекту и датим котама. Бочне стране правилно одсећи, а дно нивелисати. </t>
    </r>
    <r>
      <rPr>
        <sz val="12"/>
        <color theme="1"/>
        <rFont val="Times New Roman"/>
        <family val="1"/>
      </rPr>
      <t xml:space="preserve"> Ископану земљу утоварити на камион и одвести на депонију.</t>
    </r>
    <r>
      <rPr>
        <sz val="12"/>
        <color theme="1"/>
        <rFont val="Times New Roman"/>
        <family val="1"/>
        <charset val="238"/>
      </rPr>
      <t xml:space="preserve"> " Обрачун по м³, мерено урасло.</t>
    </r>
  </si>
  <si>
    <r>
      <t xml:space="preserve">"Машински ископ земље III i IV  категорије у широком откопу, са одвозом. Ископ извести и нивелисати према пројекту и датим котама. </t>
    </r>
    <r>
      <rPr>
        <sz val="12"/>
        <color theme="1"/>
        <rFont val="Times New Roman"/>
        <family val="1"/>
      </rPr>
      <t>Ископану земљу утоварити на камион и одвести на депонију</t>
    </r>
    <r>
      <rPr>
        <sz val="12"/>
        <color theme="1"/>
        <rFont val="Times New Roman"/>
        <family val="1"/>
        <charset val="238"/>
      </rPr>
      <t>." Обрачун по м3.</t>
    </r>
  </si>
  <si>
    <r>
      <t>" Насипање ископа земљом. Земљу насипати у слојевима од 20 цм, квасити водом и набити до збијености 20</t>
    </r>
    <r>
      <rPr>
        <sz val="12"/>
        <color theme="1"/>
        <rFont val="Times New Roman"/>
        <family val="1"/>
      </rPr>
      <t xml:space="preserve"> МПа</t>
    </r>
    <r>
      <rPr>
        <sz val="12"/>
        <color theme="1"/>
        <rFont val="Times New Roman"/>
        <family val="1"/>
        <charset val="238"/>
      </rPr>
      <t>. За насипање користити земљу депоновану приликом ископа." Обрачун по м³.</t>
    </r>
  </si>
  <si>
    <r>
      <t xml:space="preserve">"Набавка, транспорт, разастирање у слојевима, набијање и фино планирање шљунка. Шљунак насути у предвиђеном слоју и набити, до  збијености </t>
    </r>
    <r>
      <rPr>
        <sz val="12"/>
        <color theme="1"/>
        <rFont val="Times New Roman"/>
        <family val="1"/>
      </rPr>
      <t>30 МПа</t>
    </r>
    <r>
      <rPr>
        <sz val="12"/>
        <color theme="1"/>
        <rFont val="Times New Roman"/>
        <family val="1"/>
        <charset val="238"/>
      </rPr>
      <t>." Просечна дебљина насипа 30 цм. Обрачун по м³.</t>
    </r>
  </si>
  <si>
    <r>
      <t xml:space="preserve">а. Испод темеља, </t>
    </r>
    <r>
      <rPr>
        <sz val="12"/>
        <color theme="1"/>
        <rFont val="Times New Roman"/>
        <family val="1"/>
      </rPr>
      <t>потребна збијеност 50 МПа.</t>
    </r>
  </si>
  <si>
    <r>
      <t>б. Испод тротоара,</t>
    </r>
    <r>
      <rPr>
        <sz val="12"/>
        <color theme="1"/>
        <rFont val="Times New Roman"/>
        <family val="1"/>
      </rPr>
      <t xml:space="preserve"> потребна збијеност 50 МПа.</t>
    </r>
  </si>
  <si>
    <r>
      <t xml:space="preserve">ц. Испод подова, </t>
    </r>
    <r>
      <rPr>
        <sz val="12"/>
        <color theme="1"/>
        <rFont val="Times New Roman"/>
        <family val="1"/>
      </rPr>
      <t>потребна збијеност 50 МПа.</t>
    </r>
  </si>
  <si>
    <t>"Израда двоводне кровне конструкције од суве четинарске грађе прве класе потребне влажности древта 10% +-2%. Кров израдити у свему према пројекту и детаљима. На местима ослонаца поставити слој Крабероида и греде анкеровати. Урадити све прописане тесарске везе кровних елемената и ојачања од флах гвожђа, котви, завртњева, кламфи и слично."  Видни делови рогова се обрађују и премазују завршно бојом за дрво. Опшивање стрехе је преко рогова и обухваћено је позицијом опшивања крова ОСБ плочама. Обрачун по м².</t>
  </si>
  <si>
    <r>
      <t xml:space="preserve">д. За фалцовани цреп на 32 цм, 24/48 мм. </t>
    </r>
    <r>
      <rPr>
        <sz val="11"/>
        <color theme="1"/>
        <rFont val="Times New Roman"/>
        <family val="1"/>
      </rPr>
      <t>У ДВА ПРАВЦА - КОНТРАЛЕТВА</t>
    </r>
  </si>
  <si>
    <r>
      <t xml:space="preserve">"Израда армирано бетонских темеља марке МБ 30. Темеље армирати по пројекту, детаљима и статичком прорачуну. Бетонирање радити преко претходно разастртог шљунка и уваљаног шљунка. Бетон уградити и неговати по прописима. </t>
    </r>
    <r>
      <rPr>
        <sz val="12"/>
        <color theme="1"/>
        <rFont val="Times New Roman"/>
        <family val="1"/>
      </rPr>
      <t>У цену улазе транспорти, потрбна оплата и помоћна скела.</t>
    </r>
    <r>
      <rPr>
        <sz val="12"/>
        <color theme="1"/>
        <rFont val="Times New Roman"/>
        <family val="1"/>
        <charset val="238"/>
      </rPr>
      <t>" Обрачун по м³.</t>
    </r>
  </si>
  <si>
    <r>
      <t xml:space="preserve">"Израда армирано бетонских темељних зидова МБ 30. Израдити оплату темељних зидова и армирати по пројекту, детаљима и статичком прорачуну. Бетон уградити и неговати по прописима. </t>
    </r>
    <r>
      <rPr>
        <sz val="12"/>
        <color theme="1"/>
        <rFont val="Times New Roman"/>
        <family val="1"/>
      </rPr>
      <t>У цену улазе транспорти, потрбна оплата и помоћна скела.</t>
    </r>
    <r>
      <rPr>
        <sz val="12"/>
        <color theme="1"/>
        <rFont val="Times New Roman"/>
        <family val="1"/>
        <charset val="238"/>
      </rPr>
      <t>." Обрачун по м³.</t>
    </r>
  </si>
  <si>
    <r>
      <t xml:space="preserve">"Израда армирано бетонских серклажа марке МБ 30. Израдити оплату и серклаже армирати по пројекту, детаљима и статичком прорачуну. Бетон уградити и неговати по прописима. </t>
    </r>
    <r>
      <rPr>
        <sz val="12"/>
        <color theme="1"/>
        <rFont val="Times New Roman"/>
        <family val="1"/>
      </rPr>
      <t>У цену улазе транспорти, потрбна оплата и помоћна скела.</t>
    </r>
    <r>
      <rPr>
        <sz val="12"/>
        <color theme="1"/>
        <rFont val="Times New Roman"/>
        <family val="1"/>
        <charset val="238"/>
      </rPr>
      <t>." Обрачун по м³.</t>
    </r>
  </si>
  <si>
    <r>
      <t xml:space="preserve">"Израда армирано бетонских надвратника, марке МБ 30. Израдити оплату и надвратнике армирати по детаљима и статичком прорачуну. Бетон уградити и неговати по прописима. </t>
    </r>
    <r>
      <rPr>
        <sz val="12"/>
        <color theme="1"/>
        <rFont val="Times New Roman"/>
        <family val="1"/>
      </rPr>
      <t>У цену улазе транспорти, потрбна оплата и помоћна скела.</t>
    </r>
    <r>
      <rPr>
        <sz val="12"/>
        <color theme="1"/>
        <rFont val="Times New Roman"/>
        <family val="1"/>
        <charset val="238"/>
      </rPr>
      <t>" Обрачун по м³.</t>
    </r>
  </si>
  <si>
    <r>
      <t xml:space="preserve">"Израда армирано бетонских греда, бетоном марке МБ 30. Израдити оплату са подупирачима и подвлаке армирати по пројекту, детаљима и статичком прорачуну. Бетон уградити и неговати по прописима. </t>
    </r>
    <r>
      <rPr>
        <sz val="12"/>
        <color theme="1"/>
        <rFont val="Times New Roman"/>
        <family val="1"/>
      </rPr>
      <t>У цену улазе транспорти, потрбна оплата и помоћна скела..</t>
    </r>
    <r>
      <rPr>
        <sz val="12"/>
        <color theme="1"/>
        <rFont val="Times New Roman"/>
        <family val="1"/>
        <charset val="238"/>
      </rPr>
      <t>" Обрачун по м³.</t>
    </r>
  </si>
  <si>
    <r>
      <t>"Израда армирано бетонских стубова, марке МБ 30. Израдити оплату и стубове армирати по пројекту, детаљима и статичком прорачуну. Бетон уградити и неговати по прописима. У цену улазе транспорти, потрбна оплата и помоћна скела, подупирачи</t>
    </r>
    <r>
      <rPr>
        <sz val="12"/>
        <color theme="1"/>
        <rFont val="Times New Roman"/>
        <family val="1"/>
      </rPr>
      <t>."</t>
    </r>
    <r>
      <rPr>
        <sz val="12"/>
        <color theme="1"/>
        <rFont val="Times New Roman"/>
        <family val="1"/>
        <charset val="238"/>
      </rPr>
      <t xml:space="preserve"> Обрачун по м³.</t>
    </r>
  </si>
  <si>
    <r>
      <t xml:space="preserve">"Израда армирано бетонских плоча марке МБ 30. Израдити оплату са подупирачима и плоче армирати по пројекту, детаљима и статичком прорачуну. Бетон уградити и неговати по прописима. </t>
    </r>
    <r>
      <rPr>
        <sz val="12"/>
        <color theme="1"/>
        <rFont val="Times New Roman"/>
        <family val="1"/>
      </rPr>
      <t>У цену улазе транспорти, потрбна оплата и помоћна скела.</t>
    </r>
    <r>
      <rPr>
        <sz val="12"/>
        <color theme="1"/>
        <rFont val="Times New Roman"/>
        <family val="1"/>
        <charset val="238"/>
      </rPr>
      <t>. АБ плоча дебљине 15, бетон МБ 30. " Обрачун по м³.</t>
    </r>
  </si>
  <si>
    <r>
      <t xml:space="preserve">"Израда косе степенишне плоче са израдом газишта. Степенисне плоце сеу дебљине 15 цм, газиста 14,7/30цм, сирина степенисних кракова је 120 цм. Бетонирање се мође започети након пријема арматуре од стране надзорног органа. Бетон МБ 30. </t>
    </r>
    <r>
      <rPr>
        <sz val="12"/>
        <color theme="1"/>
        <rFont val="Times New Roman"/>
        <family val="1"/>
      </rPr>
      <t>У цену улазе транспорти, потрбна оплата и помоћна скела.</t>
    </r>
    <r>
      <rPr>
        <sz val="12"/>
        <color theme="1"/>
        <rFont val="Times New Roman"/>
        <family val="1"/>
        <charset val="238"/>
      </rPr>
      <t>" Обрачун по м³.</t>
    </r>
  </si>
  <si>
    <t>"Израда подлоге од армираног бетона, марке МБ 20. Подлогу армирати мрежастом арматуром, по статичком прорачуну и бетонирати. Горњу површину бетонске подлоге изравнати, а бетон неговати." Обрачун по м².</t>
  </si>
  <si>
    <t>"Израда и постављање застакљених алуминијумских прозора. Прозоре и капке израдити од пластифисираног алуминијума са вишекоморним системом профила и термо прекидом, по шеми столарије и детаљима. Прозоре дихтовати трајно еластичном ЕПДМ гумом, вулканизованом на угловима. Оков и тон елоксираног алуминијума, по избору пројектанта. Прозорске капке извести са покретним ребрима. Крила прозора застаклити термо Нискоемисионо стакло 4+15+4 мм пуњено АРГОНОМ и дихтовати ЕПДМ гумом. У цену улазе и застакљивање, капци." АЛ прифули су са побољсаним карактеристикама за примену код пасивних кућа.  Квалитетан оков што омугућује отварање око хоризонталне и вертикалне осе. и систем за учвршћивања за основне профиле за дуготрајно коришћење. треба да задовољи стандард SRPS EN 13126 :2013 тј . оков треба да задовољи захтеве за перформансе за чврстоћу и трајност окова за крила прозора и балконских врата, уклључујући и захтеве и методе испитивања уобичајне за све окове. • Прозоре учврстити трајно и чврсто. Након уградње, извршити заптивање простора између рама и зида одговарајућим средством за заптивање( пур –пена и сл.) , Обезбедити отворе и канале за одвђење кондеза.• Коефицијенте пролаза топлте ускладити са правилником о енергетској ефикасности („Сл гласник Републике Србије , бр.61/2011)  Закона о планирању и изградњи  
Профил мора имати коефицијент пролаза топлоте Umax: 1 [W/(m2xK)],пакет стакала мора имати коефицијент пролаза топлоте Umax: 1,3 [W/(m2xK)]
столарија треба да задовљи стандарде : пропуштање ваздуха SRPS EN 12207:2008 , пропуштање воде SRPS EN 12208 :2008 , оптерећење на ветар SRPS EN 12210 :2008 , а све према стандардима 1026:2008 и 1027:2008. У браон боји  Обрачун по комаду.</t>
  </si>
  <si>
    <t>10.6.1. "Израда и постављање застакљених ПВЦ прозора, од шестокомомрних профила. Прозоре израдити од високоотпорног тврдог ПВЦ-а са вишекоморним системом профила, са ојачаним челичним нерђајућим профилима, по шеми столарије и детаљима. Прозоре дихтовати трајно еластичном ЕПДМ гумом, вулканизованом на угловима. Оков и боја прозора, по избору пројектанта. Крила прозора застаклити термо Нискоемисионо стакло 4+12+4 мм пујено АРГОНОМ и дихтовати ЕПДМ гумом. и дихтовати ЕПДМ гумом." Позицијом обухваћена израда клупица од ПВЦ профила. Квалитетан оков што омугућује отварање око хоризонталне и вертикалне осе. и систем за учвршћивања за основне профиле за дуготрајно коришћење. треба да задовољи стандард SRPS EN 13126 :2013 тј . оков треба да задовољи захтеве за перформансе за чврстоћу и трајност окова за крила прозора и балконских врата, уклључујући и захтеве и методе испитивања уобичајне за све окове. • Прозоре учврстити трајно и чврсто. Након уградње, извршити заптивање простора између рама и зида одговарајућим средством за заптивање( пур –пена и сл.) , Обезбедити отворе и канале за одвђење кондеза.• Коефицијенте пролаза топлте ускладити са правилником о енергетској ефикасности („Сл гласник Републике Србије , бр.61/2011)  Закона о планирању и изградњи.Профил мора имати коефицијент пролаза топлоте Umax: 1,3 [W/(m2xK)],пакет стакала мора имати коефицијент пролаза топлоте Umax: 1,3 [W/(m2xK)]
столарија треба да задовљи стандарде : пропуштање ваздуха SRPS EN 12207:2008 , пропуштање воде SRPS EN 12208 :2008 , оптерећење на ветар SRPS EN 12210 :2008 , а све према стандардима 1026:2008 и 1027:2008.  У браон боји .Обрачун по комаду.</t>
  </si>
  <si>
    <r>
      <t>Заврсна обрада фасаде КУЛИР. Након сушења завршног слоја лепка, нанети водоотпоран, а  паропропустан основни премаз, са упијањем воде w&lt;0,5  кг/м²х. Након пар сати сусења подлоге  нанети водоотпоран кулир  гранулације 1,4-2,0 мм. Боја кулира по избору одговорног лица.  Сви материјали морају поседовати</t>
    </r>
    <r>
      <rPr>
        <b/>
        <sz val="12"/>
        <color theme="1"/>
        <rFont val="Times New Roman"/>
        <family val="1"/>
        <charset val="238"/>
      </rPr>
      <t xml:space="preserve"> ЕТА сертификат.</t>
    </r>
    <r>
      <rPr>
        <sz val="12"/>
        <color theme="1"/>
        <rFont val="Times New Roman"/>
        <family val="1"/>
      </rPr>
      <t xml:space="preserve"> Ова обрада је са ознакама СФЗ 2 и СФЗ 3. Разлика је у нијансирању боја, све остале карактеристике су исте.  Обрачун по м2.</t>
    </r>
  </si>
  <si>
    <r>
      <t xml:space="preserve">Поплочавање подова противклизним керамичким плочицама  I класе, фуга на фугу. Плочице се лепе преко бетонске подлоге.
Подлогу предходно припремити уклањањем трагова уља, прасине и сличног. Удубљења до 1 цм изравнати попуњавањем лепком за керамику. Ако је подлога од бетона, гипсаних плоча или било која друга порозна потребно је предходно подлогу премазати прајмером.Лепак припремити мешањем у чистој води без грудвица. Након 5 минута лепак још једном промешати. Са тако припремљеним лепком после 15 до 20 минута лепак наносити назубљеном глетерицом. Плочице поставити тако да фуге буду једнаке и могу бити од 2 до 15 мм. Фуговање вршити 24 часа након лепљења плочица. Вишак лепка уклонити водом или ножем. Радове изводити на температури од 5 до 30 степени целзијуса. Пре почетка фуговања подлугу добро очистити. Подлога мора бити чврста, а пре наношења масе за фуговање подлогу треба навлажити. Масу за фуговање додати у  чисту воду и мешати до нестанка грудвица. За мешање 5 кг потребно је 1.65 л воде. Прилоком наношења смеса треба да има уједначену боју и  конзистенцију. Свеже фуговане површине очистити влажним сунђером, а суви филм одстраните меком крпом.
У слуцају додира лепка и масе за фуговање са кожом исперите се водом, а у случају контакта са очима потрезите помоц лекара у најблизој здравственој установи.Ценом зарацунати набавку материјала, све транспорте и преносе, растур и уклањање виска материјала и цисцење сута на градилисту по заврсеним радовима. Неглазиране керамицкем плоцице. Боја керамике је светло жута. </t>
    </r>
    <r>
      <rPr>
        <sz val="12"/>
        <color theme="1"/>
        <rFont val="Times New Roman"/>
        <family val="1"/>
      </rPr>
      <t>Материјал може бити ОДГОВАРАЈУЋИ од било ког произвођача у квалитету који је дефинисан овм позицијом</t>
    </r>
    <r>
      <rPr>
        <sz val="12"/>
        <color theme="1"/>
        <rFont val="Times New Roman"/>
        <family val="1"/>
        <charset val="238"/>
      </rPr>
      <t>. Обрачун по м2.</t>
    </r>
  </si>
  <si>
    <t>Поплочавање подова противклизним гранитним керамичким плочицама  I класе, фуга на фугу. Плочице се лепе преко бетонске подлоге.
Подлогу предходно припремити уклањањем трагова уља, прасине и слицног. Удубљења до 1 цм изравнати попуњавањем лепком за керамику. Ако је подлога од бетона, гипсаних плоца или било која друга порозна потребно је предходно подлогу премазати прајмером.Лепак припремити месањем у цистој води без грудвица. Након 5 минута лепак јос једном промесати. Са тако припремљеним лепком после 15 до 20 минута лепак наносити назубљеном глетерицом. Плочице поставити тако да фуге буду једнаке и могу бити од 2 до 15 мм. Фуговање вршити 24 часа након лепљења плочица. Вишак лепка уклонити водом или ножем. Радове изводити на температури од 5 до 30 степени целзијуса. Пре почетка фуговања подлугу добро очистити. Подлога мора бити чврста, а пре наношења масе за фуговање подлогу треба навлажити. Масу за фуговање додати у  чисту воду и мешати до нестанка грудвица. За мешање 5 кг потребно је 1.65 л воде. Прилоком наношења смеса треба да има уједначену боју и конзистенцију. Свеже фуговане површине очистити влажним сунђјером, а суви филм одстраните меком крпом.
У случају додира лепка и масе за фуговање са кожом исперите се водом, а у случају контакта са очима потражите помоћ лекара у најближој здравственој установи.Ценом зарачунати набавку материјала, све транспорте и преносе, растур и уклањање вишка материјала и чишћење шута на градилишту по завршеним радовима. Неглазиране керамичке плочице. Боја керамике је светло зута. Обрачун по м2.</t>
  </si>
  <si>
    <r>
      <t xml:space="preserve">Набавка и облагање зидова керамичким плочицама I  класе (домаће производње) димензија </t>
    </r>
    <r>
      <rPr>
        <sz val="12"/>
        <color theme="1"/>
        <rFont val="Times New Roman"/>
        <family val="1"/>
      </rPr>
      <t>20/25 беле боје</t>
    </r>
    <r>
      <rPr>
        <sz val="12"/>
        <color theme="1"/>
        <rFont val="Times New Roman"/>
        <family val="1"/>
        <charset val="238"/>
      </rPr>
      <t xml:space="preserve"> Облагање вршити на слоју лепка. Обрачун по м2.</t>
    </r>
  </si>
  <si>
    <r>
      <t xml:space="preserve">Набавка и транспорт потребног материјала,  припрема подлоге, глетовање и бојење зи- дова и плафона  два пута дисперзивном </t>
    </r>
    <r>
      <rPr>
        <sz val="12"/>
        <color theme="1"/>
        <rFont val="Times New Roman"/>
        <family val="1"/>
      </rPr>
      <t xml:space="preserve">БЕЛОМ </t>
    </r>
    <r>
      <rPr>
        <sz val="12"/>
        <color theme="1"/>
        <rFont val="Times New Roman"/>
        <family val="1"/>
        <charset val="238"/>
      </rPr>
      <t>бојом. Обрчун се врши по стварним поврсинама плафона, косих плафона и бочних ивица греда и подвлака. код зидова отвори до 3 м2 се не одбијају,  а код  отвора преко 3 м2 одбија се разлика преко 3 м2. спалетне се не обрачунавају посебно. ако је подножје од којег се мери висина израђено од другог материјала код обрачуна површине додаје се 20% површине подножја.  за веће висине повећава се утрошак радног времена и исти треба да је укалкулисан у цену, и то: 
за висине 4-6 м  .................................+10% 
за висине 6-8 м  .................................+15%
за висине преко 8 м  ........................+20% 
за површине до 200 м2 на целом објекту ...+18%
фабричке хале без уклањања масина .............+25%
поправке површине до 1.00 м2 ..........................+15% 
просторије мање од 3 м2....................................+60% 
глетовање на грубом песку ...........................+50% 
Ценом зарачунати набавку материјала, све транспорте и преносе, растур и уклањање вишка материјала и чишћење шута на градилишту по завршеним радовима.
Обрачун по м2.</t>
    </r>
  </si>
  <si>
    <r>
      <t xml:space="preserve"> Опшивање солбанка прозора поцинкованим лимом  , развијене ширине (РШ) до</t>
    </r>
    <r>
      <rPr>
        <sz val="10"/>
        <color theme="1"/>
        <rFont val="Times New Roman"/>
        <family val="1"/>
      </rPr>
      <t>25</t>
    </r>
    <r>
      <rPr>
        <sz val="10"/>
        <color theme="1"/>
        <rFont val="Times New Roman"/>
        <family val="1"/>
        <charset val="238"/>
      </rPr>
      <t xml:space="preserve"> цм, дебљине 0,60 мм. Стране солбанка према зиду и штоку прозора подићи у вис до 25 мм, у шток прозора у
чврстити укивањем на размаку 50-80 мм. Предњу страну солбанка причврстити за дрвенепакнице или избушити  подлогу, поставити пластичне типлове и причврстити поцинкованим холшрафовима. Преко главе холшрафа  поставити "машницу" и залемити. Испод лима поставити слој тер папира, који улази у цену солбанка. Обрачун по м1 солбанка.</t>
    </r>
  </si>
  <si>
    <r>
      <t xml:space="preserve"> Израда и монтажа зидне вентилације,димензија 12x12x10 цм, према детаљу. Капу зидне вентилације </t>
    </r>
    <r>
      <rPr>
        <sz val="10"/>
        <color theme="1"/>
        <rFont val="Times New Roman"/>
        <family val="1"/>
      </rPr>
      <t>Користити типску вентилациону решетку од поцинкованог лима коју уградити на фасаду.</t>
    </r>
    <r>
      <rPr>
        <sz val="10"/>
        <color theme="1"/>
        <rFont val="Times New Roman"/>
        <family val="1"/>
        <charset val="238"/>
      </rPr>
      <t xml:space="preserve"> Обрачун по комаду.</t>
    </r>
  </si>
  <si>
    <r>
      <t xml:space="preserve">Набавка, транспорт и монтажа противпожарних врата. Противпожарна врата су за ватроотпорност 120 минта са следећим карактеристикама:
Додатне опције за противпожарна врата:
- аутомат за самозатварање врата
- антипаник брава
- електро магнети (за држање врата у отвореном положају)
Уз свака ПП врата добија се оригинална плочица која доказује порекло и потврђује атест истих а која је неопходна приликом примопредаје објекта пред надлежном инспекцијом.
 Техничке карактеристике за противпожарна врата 
1. Шток врата израђен је од лима д=2мм
2. Крило ПП врата је обложено двострано поцинкованим лимом дебљине 1мм
3. Унутрашњост крила укрућена са кутијастим профилима а испуна негоривим вишеслојним ватроотпорним плочама и каменом вуном 
4. Брава противпожарна 
5. Цилиндар са три кључа Л=90мм
6. На штоку уграђена негорива гума 
7. На крилу врата негорива гума 
8. Интумел трака 20мм x 2 на штоку са унутрашње стране
9. Квака произвођача "Хоппе", челична и пресвучена ПВЦ-ом у црној боји
10. Шарке 3 комада, 
11. Аутомат за самозатварање 
12. Противпожарна врата бојена епоксидном полиестер бојом по избору купца 
13. ПП врата треба да поседују атест о противпожарности Института ИМС у Београду, по ЈУС У.Ј1.160, на 120 мин.  </t>
    </r>
    <r>
      <rPr>
        <sz val="12"/>
        <color theme="1"/>
        <rFont val="Times New Roman"/>
        <family val="1"/>
      </rPr>
      <t xml:space="preserve">Материјал може бити одговарајући од било ког произвођача у квалитету који је дефинисан овм позицијом. </t>
    </r>
    <r>
      <rPr>
        <sz val="12"/>
        <color theme="1"/>
        <rFont val="Times New Roman"/>
        <family val="1"/>
        <charset val="238"/>
      </rPr>
      <t>Обрацун по комаду.</t>
    </r>
  </si>
  <si>
    <r>
      <t xml:space="preserve">"Израда и постављање ограде степеништа од челичних елемената са испуном од челичних профила. Ограду израдити и уградити по детаљима и упутству пројектанта. Спојеве и варове идеално израдити, очистити и обрусити. Пре уградње ограду очистити од корозије и прашине, нанети импрегнацију и обојити основном бојом. Поставити ограду, поправити основну боју, предкитовати , брусити и обојити завршном бојом. Сви профили морају бити заобљени. Финална обрада улази у цену." Ограда урадити у свему према детаљима из </t>
    </r>
    <r>
      <rPr>
        <sz val="12"/>
        <color theme="1"/>
        <rFont val="Times New Roman"/>
        <family val="1"/>
      </rPr>
      <t>графичког прилога</t>
    </r>
    <r>
      <rPr>
        <sz val="12"/>
        <color theme="1"/>
        <rFont val="Times New Roman"/>
        <family val="1"/>
        <charset val="238"/>
      </rPr>
      <t>, а према важећим прописима за ову врсту радова.</t>
    </r>
    <r>
      <rPr>
        <sz val="12"/>
        <color theme="1"/>
        <rFont val="Times New Roman"/>
        <family val="1"/>
      </rPr>
      <t xml:space="preserve"> </t>
    </r>
    <r>
      <rPr>
        <sz val="12"/>
        <color theme="1"/>
        <rFont val="Times New Roman"/>
        <family val="1"/>
        <charset val="238"/>
      </rPr>
      <t>Обрачун по м1.</t>
    </r>
  </si>
  <si>
    <r>
      <t xml:space="preserve">"Израда и постављање ограде рампе за кретање дечијим колицима или колицима за хендикепирана лица. Ограда је од челичних елемената са испуном од челичних профила. Ограду израдити и уградити по детаљима и упутству пројектанта. Спојеве и варове идеално израдити, очистити и обрусити. Пре уградње ограду очистити од корозије и прашине, нанети импрегнацију и обојити основном бојом. Поставити ограду, поправити основну боју, предкитовати,брусити  и обојити завршном бојом. Сви елементи ограде морају бити заобљени. Финална обрада улази у цену." Ограда урадити у свему према детаљима из </t>
    </r>
    <r>
      <rPr>
        <sz val="12"/>
        <color theme="1"/>
        <rFont val="Times New Roman"/>
        <family val="1"/>
      </rPr>
      <t xml:space="preserve">графичког прилога, </t>
    </r>
    <r>
      <rPr>
        <sz val="12"/>
        <color theme="1"/>
        <rFont val="Times New Roman"/>
        <family val="1"/>
        <charset val="238"/>
      </rPr>
      <t>а према важећим прописима за ову врсту радова. Обрачун по м1.</t>
    </r>
  </si>
  <si>
    <t>"Израда и уградња лестви од ФЗЦ профила 0 20 мм, ширине 50, на одстојању од 20 цм од зида. Прву пењалицу поставити на 80 цм од пода. Лестве пре уградње минизирати два пута, па уграђене бојити  белом бојом за метал."</t>
  </si>
  <si>
    <t>Набавка, транспорт и монтажа електричног малотеретног лифоотова. Лифтови нису предвиђени за превоз лица, већ су искључиво предвиђени за превоз терета. Малотерети лифтови су за пренос терета из прихватне кухиње до трпезарије и из вешернице до приземља за потрбе радних соба. Малотеретни лифт има своје возно окно, сопствену кабину и носивост која је од 100кг. Ценом обухватити испоруку и монтажу по детаљим и упутству произвођача малотеретних лифтова. Израду комплетне документације потребне за издавања употребне дозволе, укључујући све атесте и исходовање сагласности за пустање у рад. Обрачун по комаду.Лифтови су од инокса са уграђеним потребним командама. Диманзије канине су 92x92 цм а висина подизања кухињског лифта је 260 цм и лифт за весетниву 375 цм.  Обрачун по комаду.</t>
  </si>
  <si>
    <r>
      <t xml:space="preserve">"Ручни ископ рова, у земљи треће </t>
    </r>
    <r>
      <rPr>
        <sz val="12"/>
        <color theme="1"/>
        <rFont val="Arial"/>
        <family val="2"/>
      </rPr>
      <t>и четвте</t>
    </r>
    <r>
      <rPr>
        <sz val="12"/>
        <color theme="1"/>
        <rFont val="Arial"/>
        <family val="2"/>
        <charset val="238"/>
      </rPr>
      <t xml:space="preserve"> категорије, за постављање водоводне мреже. Ископ извести према пројекту и датим котама. Бочне стране правилно одсећи, а дно нивелисати. У цену ископа улазе и разупирања и обезбеђење рова. Ископану земљу одбацити од рова. По завршеним радовима земљу насути и набити у слојевима.</t>
    </r>
    <r>
      <rPr>
        <sz val="12"/>
        <color theme="1"/>
        <rFont val="Arial"/>
        <family val="2"/>
      </rPr>
      <t xml:space="preserve"> Вишак земље утоварити на камион и одвести на депонију."</t>
    </r>
    <r>
      <rPr>
        <sz val="12"/>
        <color theme="1"/>
        <rFont val="Arial"/>
        <family val="2"/>
        <charset val="238"/>
      </rPr>
      <t xml:space="preserve"> Обрачун по м³.</t>
    </r>
  </si>
  <si>
    <r>
      <t xml:space="preserve">"Машински ископ земље, треће </t>
    </r>
    <r>
      <rPr>
        <sz val="12"/>
        <color theme="1"/>
        <rFont val="Arial"/>
        <family val="2"/>
      </rPr>
      <t>и четврте</t>
    </r>
    <r>
      <rPr>
        <sz val="12"/>
        <color theme="1"/>
        <rFont val="Arial"/>
        <family val="2"/>
        <charset val="238"/>
      </rPr>
      <t xml:space="preserve"> категорије, рова. Ископ извести према пројекту и датим котама. Бочне стране правилно одсећи, а дно нивелисати. </t>
    </r>
    <r>
      <rPr>
        <sz val="12"/>
        <color theme="1"/>
        <rFont val="Arial"/>
        <family val="2"/>
      </rPr>
      <t>Ископану земљу утоварити на камион и одвести на депонију."</t>
    </r>
    <r>
      <rPr>
        <sz val="12"/>
        <color theme="1"/>
        <rFont val="Arial"/>
        <family val="2"/>
        <charset val="238"/>
      </rPr>
      <t xml:space="preserve">  Обрачун по м3.</t>
    </r>
  </si>
  <si>
    <t>"Разупирање ископаног рова. Извршити разупирање рова грађом одговарајућег пресека и даскама дебљине 2" или друга подграда сличних карактеристика , а по прописима за ову врсту радова." Обрачун по м².</t>
  </si>
  <si>
    <t>Пречника 16 мм. Унутрашњи пречник цеви је  12.00 мм.</t>
  </si>
  <si>
    <t>Пречника 20 мм. Унутрашњи пречник цеви је  16.00 мм.</t>
  </si>
  <si>
    <t>Пречника 25 мм. Унутрашњи пречник цеви је  21.00 мм.</t>
  </si>
  <si>
    <t>Пречника 32 мм. Унутрашњи пречник цеви је  28,2 мм.</t>
  </si>
  <si>
    <t>Набавка  кућног вишемлазног пропелерног водомера за хладну воду, пречника 1/2", са мокрим механизмом. Максимална температура воде је до +40 Ц, за називни притисак НП10 класа А илчи одговарајуће. Поставити и два равна пропусна вентила од којих један има испусну славину и ПРИКЉУЧНИ фитинг. Опрема и материјал нису условљни произвођачем већ само квалитетом. Уградњу вршити искључиво уз надзор надлежног ЈКП "Ивањица".Општина Ивањица ће ангажовати ЈКП.Обрачун по комаду.</t>
  </si>
  <si>
    <t>Набавка и монтажа  водомера са Волтмановом вертикалном турбином за воду, са прикључком 50мм (2"). Максимална температура воде је +30 Ц, за називни притисак НП10 класа А или одговарајуће. Поставити и два пропусна вентила од којих један има испусну славину и и прикључнг фитинг.Опрема и материјал нису условљни произвођачем већ само квалитетом.Уградњу вршити искључиво уз надзор надлежног ЈКП "Ивањица"."Општина Ивањица ће ангажовати ЈКП. Обрачун по комаду.</t>
  </si>
  <si>
    <t>"Израда водоводног прикључка, за објекат. Израдити комплетан прикључак од уличне цеви до водомера, са постављањем "анборшелне"" Уградњу вршити искључиво уз надзор надлежног ЈКП "Ивањица"."Општина Ивањица ће ангажовати ЈКП.. Обрачун по комаду</t>
  </si>
  <si>
    <r>
      <t xml:space="preserve">"Ручни ископ рова у земљи, III и </t>
    </r>
    <r>
      <rPr>
        <sz val="12"/>
        <color theme="1"/>
        <rFont val="Arial"/>
        <family val="2"/>
      </rPr>
      <t>IV категорије</t>
    </r>
    <r>
      <rPr>
        <sz val="12"/>
        <color theme="1"/>
        <rFont val="Arial"/>
        <family val="2"/>
        <charset val="238"/>
      </rPr>
      <t xml:space="preserve">, за постављање канализационе мреже, дубине до 2,0 м. Ископ извести према пројекту и датим котама. Бочне стране правилно одсећи, а дно нивелисати. У цену ископа улазе и разупирања и обезбеђење рова. Ископану земљу одбацити од рова. По завршеним радовима земљу насути и набити у слојевима. Вишак земље превести колицима, насути и нивелисати терен </t>
    </r>
    <r>
      <rPr>
        <sz val="12"/>
        <color theme="1"/>
        <rFont val="Arial"/>
        <family val="2"/>
      </rPr>
      <t>око објекта</t>
    </r>
    <r>
      <rPr>
        <sz val="12"/>
        <color theme="1"/>
        <rFont val="Arial"/>
        <family val="2"/>
        <charset val="238"/>
      </rPr>
      <t>."  Обрачун по м³.</t>
    </r>
  </si>
  <si>
    <r>
      <t xml:space="preserve">"Машински ископ земље, III и </t>
    </r>
    <r>
      <rPr>
        <sz val="12"/>
        <color theme="1"/>
        <rFont val="Arial"/>
        <family val="2"/>
      </rPr>
      <t>IV категорије</t>
    </r>
    <r>
      <rPr>
        <sz val="12"/>
        <color theme="1"/>
        <rFont val="Arial"/>
        <family val="2"/>
        <charset val="238"/>
      </rPr>
      <t xml:space="preserve">, рова. Ископ извести према пројекту и датим котама. Бочне стране правилно одсећи, а дно нивелисати. Ископану земљу  насути и нивелисати терен </t>
    </r>
    <r>
      <rPr>
        <sz val="12"/>
        <color theme="1"/>
        <rFont val="Arial"/>
        <family val="2"/>
      </rPr>
      <t>око објекта.</t>
    </r>
    <r>
      <rPr>
        <sz val="12"/>
        <color theme="1"/>
        <rFont val="Arial"/>
        <family val="2"/>
        <charset val="238"/>
      </rPr>
      <t>" Обрачун по м3.</t>
    </r>
  </si>
  <si>
    <t>"Набавка и насипање песка, у ров за канализациону мрежу. Испод 10цм и преко 10цм, постављених цеви насути песак. Посебну пажњу обратити на насипање песка око цеви. Песак насути и пажљиво набити у слојевима, дрвеним набијачима." Обрачун по м³.</t>
  </si>
  <si>
    <t>"Насипање земљом рова, за канализацију. Земљу насипати у слојевима од 20 цм квасити водом и набити до збијености 30 МПа. За насипање користити земљу, депоновану приликом ископа." Обрачун по м³.</t>
  </si>
  <si>
    <r>
      <t xml:space="preserve">"Набавка и монтажа комплет ВЦ шоље, </t>
    </r>
    <r>
      <rPr>
        <sz val="12"/>
        <color theme="1"/>
        <rFont val="Arial"/>
        <family val="2"/>
      </rPr>
      <t>домаће производње, I класе.</t>
    </r>
    <r>
      <rPr>
        <sz val="12"/>
        <color theme="1"/>
        <rFont val="Arial"/>
        <family val="2"/>
        <charset val="238"/>
      </rPr>
      <t xml:space="preserve"> Спој ВЦ шоље са канализационом мрежом урадити са "гензлом" и одговарајућим китом да буде дихтован 100%. Шољу преко гумених подметача причврстити месинганим шрафовима. Поставити PVC водокотлић унутра обложен стиропором, са потезачем. Са водоводном мрежом повезати преко хромираног вентила и квалитетног црева, а шољом са цеви и гуменом манжетном. Поставити поклопац за шољу од медијапана. "  Обрачун по комаду.</t>
    </r>
  </si>
  <si>
    <t>"Набавка и постављање огледала, димензија 40x60 цм, у ПВЦ раму беле боје. Огледало поставити на одговарајућој висини помоћу типлова и месинганих завртњева." Обрачун по комаду.</t>
  </si>
  <si>
    <t>"Набавка и постављање хромираног фиксног држача пешкира." Обрачун по комаду.</t>
  </si>
  <si>
    <t>"Набавка и постављање хромираног држача са стакленом чашом." Обрачун по комаду.</t>
  </si>
  <si>
    <t>"Набавка и постављање сапуњаре у купатилу. Набавити керамичку сапуњару и поставити у цементном малтеру." Обрачун по комаду.</t>
  </si>
  <si>
    <t>"Набавка и монтажа дводелне судопере, дубине 60 цм, са коритом од ростфраја. Уз судоперу испоручити и поставити сифон са скупљачем масти." Обрачун по комаду.</t>
  </si>
  <si>
    <t>"Набавка и постављање хромираног сифона за судоперу, пречника 5/4". Сифон пажљиво поставити, да се хром или судопера не оштети. Уз сифон испоручити ланац са чепом." Обрачун по комаду.</t>
  </si>
  <si>
    <r>
      <rPr>
        <sz val="11"/>
        <color theme="1"/>
        <rFont val="Calibri"/>
        <family val="2"/>
        <charset val="238"/>
        <scheme val="minor"/>
      </rPr>
      <t>Проводник ПП00 4x35мм (од КПО до ГРО)</t>
    </r>
  </si>
  <si>
    <r>
      <t xml:space="preserve">Испорука и уградња назидног комуникацијског ормана, моноблок  висине 6У, са носачима 19", димензија 400x600x350 са уграђена два преспојна панела а конекторима РЈ45 за телефонску мрежу и компјутере, напојном летвом са 2 утичнице и једним осигурачем </t>
    </r>
    <r>
      <rPr>
        <sz val="12"/>
        <color theme="1"/>
        <rFont val="Times New Roman"/>
        <family val="1"/>
        <charset val="238"/>
      </rPr>
      <t>номиналне карактеристике</t>
    </r>
    <r>
      <rPr>
        <sz val="12"/>
        <color theme="1"/>
        <rFont val="Times New Roman"/>
        <family val="1"/>
      </rPr>
      <t xml:space="preserve"> 6/0,03А. Обрачунава се уграђен комуникациски орман КО спојен на инсталацију, са адресирањем прикључних водова.</t>
    </r>
  </si>
  <si>
    <r>
      <t xml:space="preserve">Испорука и уградња акумулаторских батерија </t>
    </r>
    <r>
      <rPr>
        <sz val="12"/>
        <color theme="1"/>
        <rFont val="Times New Roman"/>
        <family val="1"/>
        <charset val="238"/>
      </rPr>
      <t>номиналне каракатеристике</t>
    </r>
    <r>
      <rPr>
        <sz val="12"/>
        <color theme="1"/>
        <rFont val="Times New Roman"/>
        <family val="1"/>
      </rPr>
      <t xml:space="preserve"> 12В/17Аh</t>
    </r>
  </si>
  <si>
    <t>Испорука интерактивних адресабилних термичких детектора Јављач покрива простор 20м2 и мора да испуњава ЕН54-5 стандард. Опрема или материјал може бити било ког произвођача у квалитету који је дефинисан позицијом.</t>
  </si>
  <si>
    <r>
      <t xml:space="preserve">Испорука универзалног подножја детектора </t>
    </r>
    <r>
      <rPr>
        <sz val="12"/>
        <color theme="1"/>
        <rFont val="Times New Roman"/>
        <family val="1"/>
        <charset val="238"/>
      </rPr>
      <t xml:space="preserve"> </t>
    </r>
    <r>
      <rPr>
        <sz val="12"/>
        <color theme="1"/>
        <rFont val="Times New Roman"/>
        <family val="1"/>
      </rPr>
      <t>. Опрема или материјал може бити било ког произвођача у квалитету који је дефинисан позицијом.</t>
    </r>
  </si>
  <si>
    <r>
      <t>Испорука материјала и израда линије озвучења за 100</t>
    </r>
    <r>
      <rPr>
        <sz val="12"/>
        <color theme="1"/>
        <rFont val="Times New Roman"/>
        <family val="1"/>
        <charset val="238"/>
      </rPr>
      <t>V</t>
    </r>
    <r>
      <rPr>
        <sz val="12"/>
        <color theme="1"/>
        <rFont val="Times New Roman"/>
        <family val="1"/>
      </rPr>
      <t xml:space="preserve"> проводником ПЛ2x2,5 у инсталационим цевима ϕ16 под малтером.   Обрачунава се по метру прикључног вода укупно, проводник и цеви.</t>
    </r>
  </si>
  <si>
    <r>
      <t>НАПОМЕНА: 
У свакој позицији где је то потребно, а није другачије наглашено, подразумева се набавка, израда, транспорт, испорука и монтажа материјала и опреме са свим осталим неопходним радњама који су наведени у предмеру радова и техничком извештају који је саставни део конкурсне документације, како би израда позиције била комплетна.
У свакој позицији где је наведен транспорт материјала подразумева се следеће:
Локална самоуправа обезбеђује депонију
У свакој позицији где је наведен транспорт материјала подразумева се даљина транспорта од градилишта до депоније (у непосредној близини ивањичког гробља, од кат.парц. бр. 2146 до 191 КО Ивањица). Ценом обухватити комплетан утовар, транспорт истовар, потребно планирање и трошкове депоније
Сви радови морају бити изведени од стране стручних овлашћених лица, а у потпуности према  прописима и важећим стандардима за ову врсту радова. Сав употребљени материјал мора бити првокласног квалитета.  
Ако је у некој од позиција наведен назив произвођача опреме или материјала подразумева се и опрема или материјал другог произвођача, истих или бољих карактеристика од предмером наведених.
Извођач је дужан да радове изврши у свему према приложеном техничком извештају, техничким условима, предмеру и цртежима, да пре почетка радова добро проучи добијену документацију и да на време упозори на евентуална одступања од постојећих прописа.
Извођач се такође не ослобађа обавезе извођења појединих радова, који су предвиђени предмером, а евентуално нису напоменути у техничком опису или било ком другом прилогу овог пројекта, а што је обавезан да уради по важећим прописима за извођење радова за ову врсту објекта.
Не обрачунава се и не плаћа посебно обезбеђење и организација градилишта укључујући смештај и исхрану радника, формирање покретне радионице, депоније, и остало. Саобраћајно обезбеђење градилишта сигнализацијом у току извођења радова је у обавези инвеститора и не урачунава се у цену. С</t>
    </r>
    <r>
      <rPr>
        <sz val="12"/>
        <color theme="1"/>
        <rFont val="Arial"/>
        <family val="2"/>
        <charset val="238"/>
      </rPr>
      <t>ваки елемент ако је у питању опрема  мора поседовати атесте, гарантне листове, ИСО Сертификат.</t>
    </r>
  </si>
  <si>
    <r>
      <t>Испорука и уградња алуминијумских чланкастих радијатора висисне 690мма,</t>
    </r>
    <r>
      <rPr>
        <sz val="12"/>
        <color theme="1"/>
        <rFont val="Times New Roman"/>
        <family val="1"/>
        <charset val="238"/>
      </rPr>
      <t xml:space="preserve"> дужине 80мма , дубине 95мма, осног растојања 600 мма за рад са топлом водом до 100 °Ц са радним протиском до 6 бара.</t>
    </r>
    <r>
      <rPr>
        <sz val="12"/>
        <color theme="1"/>
        <rFont val="Times New Roman"/>
        <family val="1"/>
      </rPr>
      <t xml:space="preserve"> , комплет са дихтунзима, чеповима и редуцирима .</t>
    </r>
    <r>
      <rPr>
        <sz val="12"/>
        <color theme="1"/>
        <rFont val="Times New Roman"/>
        <family val="1"/>
        <charset val="238"/>
      </rPr>
      <t>Тежина празног чланака радијатора 1,68 кг, количина воде по чланку 0,5 литара.Топлотне снаге 185 Wаtt за Dt=60°Ц. Производ мора да поседује потврду о квалитету изадту од старне надлежне институције са валидним рок важења потврде.</t>
    </r>
  </si>
  <si>
    <r>
      <t xml:space="preserve">Испорука и уградња радијаторских вентила  Р1/2" ,  са термостатском главом.  </t>
    </r>
    <r>
      <rPr>
        <sz val="12"/>
        <color theme="1"/>
        <rFont val="Times New Roman"/>
        <family val="1"/>
        <charset val="238"/>
      </rPr>
      <t xml:space="preserve">Термостатски вентил од месинга, никлован са белом капом.                                                                     Заптивање вретена помоћу О прстена. Универзални модел са специјалним муфом за навојну цев и прикључак стезним сетом за калибрисане цеви од меког челика, бакра и вишеслојних цеви. Прикључак грејног тела са конусним заптивањем. Макс. радна температура: 120 °Ц                                         Макс. радни притисак:  10 бар  .Тестиран у складу ЕН 215.                                                                  
                                                                                                                                                                                                                                                                                                                                                                         Термостатска глава  пуњена термоуљем за  Термостатске вентиле који су намењени за термостатски рад.
Причврсна навртка М28x1,5 мм од месинга, никлована.
Са позицијом "0" механичко затварање, могућност намештања осигурања од смрзавања, са ограничењем и блокадом опсега намештене вредности. 
Тестирано према ЕН 215.                                    
Опсег подешавања:   6–30 °Ц        
Заштита од смрзавања:  6 °Ц 
Ознаке намештања температуре на термостатској глави: 1–6                                                                                                                                                                                                                                                                                                                </t>
    </r>
  </si>
  <si>
    <r>
      <t xml:space="preserve">Испорука и уградња радијаторских пригушница Р1/2" . </t>
    </r>
    <r>
      <rPr>
        <sz val="12"/>
        <color theme="1"/>
        <rFont val="Times New Roman"/>
        <family val="1"/>
        <charset val="238"/>
      </rPr>
      <t xml:space="preserve">Вентил од месинга, никлован.
Заптивање вретена помоћу О-прстена.  Универзални модел са специјалним муфом за навојну цев и прикључак стезним сетом за калибрисане цеви од меког челика, бакра и вишеслојних цеви.
Прикључак грејног тела са конусним заптивањем.
Макс. погонска температура: 120 °Ц 
Макс. погонски притисак: 10 бар 
</t>
    </r>
  </si>
  <si>
    <r>
      <t xml:space="preserve">Испроука и уградња металопластичних цеви за  Ø16x2, </t>
    </r>
    <r>
      <rPr>
        <sz val="12"/>
        <color theme="1"/>
        <rFont val="Times New Roman"/>
        <family val="1"/>
        <charset val="238"/>
      </rPr>
      <t xml:space="preserve"> </t>
    </r>
    <r>
      <rPr>
        <sz val="12"/>
        <color theme="1"/>
        <rFont val="Times New Roman"/>
        <family val="1"/>
      </rPr>
      <t>, за повезивање радијатора.</t>
    </r>
    <r>
      <rPr>
        <sz val="12"/>
        <color theme="1"/>
        <rFont val="Times New Roman"/>
        <family val="1"/>
        <charset val="238"/>
      </rPr>
      <t>вишеслојна композитна цев, ПЕ-РТ, ХД, ФХ                    Вишеслојна композитна цев са незнатним
(танким) слојем алуминијума (0,2 мм) за једноставно полагање у системима подног грејања.                                                          Макс. радна температура ... 95 °Ц
Макс. радни притисак ... 10 бар
Температура/притисак- краткотрајно ... 110 °Ц, 12 бар
Површинска храпавост ... 0,007 мм
Топлотна проводљивост ... 0,43 W / м x °К
Линеарни коефцијент истезања ... 0,023 мм / м °К
Боја ... бела
Дифузија кисеоника ... &lt; 0,005 мг/л д
Мин. радијуси савијања без алата ... 5 д
Мин. радијуси савијања са алтом ... 3 д.</t>
    </r>
    <r>
      <rPr>
        <sz val="12"/>
        <color theme="1"/>
        <rFont val="Times New Roman"/>
        <family val="1"/>
      </rPr>
      <t xml:space="preserve"> Цеви се постављају  у под и зид између сабирника и разделника у ормарићу и радијатора. Позиција обухвата и материјал за фиксирање цеви.</t>
    </r>
  </si>
  <si>
    <r>
      <t xml:space="preserve">Испорука и уградња мееталних ормарића за смештај сабирника и разделника радијаторског грјеања.ормарићи се уграђују </t>
    </r>
    <r>
      <rPr>
        <sz val="12"/>
        <color theme="1"/>
        <rFont val="Times New Roman"/>
        <family val="1"/>
        <charset val="238"/>
      </rPr>
      <t>у</t>
    </r>
    <r>
      <rPr>
        <sz val="12"/>
        <color theme="1"/>
        <rFont val="Times New Roman"/>
        <family val="1"/>
      </rPr>
      <t xml:space="preserve"> зид</t>
    </r>
  </si>
  <si>
    <r>
      <t xml:space="preserve">Испорука и уградња циркулационе пумпе радијаторског грејања са фреквентним регулатором Grundfos UPS-32-60 , </t>
    </r>
    <r>
      <rPr>
        <sz val="12"/>
        <color theme="1"/>
        <rFont val="Times New Roman"/>
        <family val="1"/>
        <charset val="238"/>
      </rPr>
      <t>или одговарајуће истих карактеристика</t>
    </r>
  </si>
  <si>
    <r>
      <t xml:space="preserve">Испорука и уградња циркулационе пумпе заштите котла од нискотемпературске корозије, Wило РС 15/2 clasic Star </t>
    </r>
    <r>
      <rPr>
        <sz val="12"/>
        <color theme="1"/>
        <rFont val="Times New Roman"/>
        <family val="1"/>
        <charset val="238"/>
      </rPr>
      <t>или одговарајуће истих карактеристика</t>
    </r>
  </si>
  <si>
    <r>
      <t xml:space="preserve">Испорука и уградња кугла вентила. </t>
    </r>
    <r>
      <rPr>
        <sz val="12"/>
        <color theme="1"/>
        <rFont val="Times New Roman"/>
        <family val="1"/>
        <charset val="238"/>
      </rPr>
      <t xml:space="preserve">Кућиште: Израђено ковањем од месинга Мс 58
Кугла: Израђено ковањем од месинга Мс 58, дијамантирана и хромирана
Заптивање кугле: ПТФЕ;
Заптивање осовине: ПТФЕ, ЕПДМ, НБР 
Ручица: силумин или челична.Подручје примене је за температуру медија од -30°Ц до +120°Ц (вода од 0,5°Ц до 110°Ц) и за притиске до маџ. 6300 кПа (63 бар)                   </t>
    </r>
    <r>
      <rPr>
        <sz val="12"/>
        <color theme="1"/>
        <rFont val="Times New Roman"/>
        <family val="1"/>
      </rPr>
      <t xml:space="preserve">
</t>
    </r>
  </si>
  <si>
    <r>
      <t>Испорука и уградња предрегулационих вентила .</t>
    </r>
    <r>
      <rPr>
        <sz val="12"/>
        <color theme="1"/>
        <rFont val="Times New Roman"/>
        <family val="1"/>
        <charset val="238"/>
      </rPr>
      <t xml:space="preserve">Регулациони вентил са мерном блендом.
Косо седиште вентила са неподижућим вретеном,  израђен од месинга.
Једноставно преднамештање уз могућност ограничења, дигитално показивање степена преднамештања на ручном точку. Регулисање протока у гранама мерењем диференцијалног притиска.
Заптивање вретена двостуким О- прстеном. 2 мерна вентила за мерење диференцијалног притиска уз ручицу монтирана, као прибор постоје и мерни вентили продужене изведбе.Макс. радна температура: 130 °Ц на 10 бар
Макс. радни притисак:  20 бар на 20 °Ц  .Макс. диференцијални притисак при затвореном вентилу: 10 бар  </t>
    </r>
  </si>
  <si>
    <r>
      <t>Испорука и уградња одвајача нечистоће</t>
    </r>
    <r>
      <rPr>
        <sz val="12"/>
        <color theme="1"/>
        <rFont val="Times New Roman"/>
        <family val="1"/>
        <charset val="238"/>
      </rPr>
      <t xml:space="preserve"> .Хватач нечистоће са финим ситом од хром- никл челика, величина отвора 0,4 мм. Тело од месинга, 
</t>
    </r>
  </si>
  <si>
    <r>
      <t>Испорука и уградња вентила сигурности 3/4" .</t>
    </r>
    <r>
      <rPr>
        <sz val="12"/>
        <color theme="1"/>
        <rFont val="Times New Roman"/>
        <family val="1"/>
        <charset val="238"/>
      </rPr>
      <t>Сигурносни вентил са мембраном. Носилац ЦЕ потврде по директиви 97/23ЦЕ. Прикљуцци са навојем 1/2Ф џ 1/2Ф (1/2џ1/2 и 3/4џ3/4). Могуца испорука вентила баздарених на притисак 2-8бара. Максимална радна температура 110Ц. Тело од месинга. Мембрана и заптивка су од ЕПДМ. Контролна капа је од АБС.Сигурносни вентил мора поседовати документ да је бажадарен на одговарајући притисиак од надлежен институције</t>
    </r>
  </si>
  <si>
    <r>
      <t>Испитивање инсталације на непропусност, израда записника о хладоној проби, топла проба и урегулисавње система и примопредаја извдених радова ,</t>
    </r>
    <r>
      <rPr>
        <sz val="12"/>
        <color theme="1"/>
        <rFont val="Times New Roman"/>
        <family val="1"/>
        <charset val="238"/>
      </rPr>
      <t xml:space="preserve"> набавка потребне количине пелета за пробни рад котла и система грејања израда упуства за руковање и качење истог у котларницу. Трошкове пробног рада сноси извођач радова </t>
    </r>
  </si>
  <si>
    <r>
      <t xml:space="preserve">Испорука и уградња кугла вентила у комплету са пратећим поцинкованим фитингом и холендер спојницом </t>
    </r>
    <r>
      <rPr>
        <sz val="12"/>
        <color theme="1"/>
        <rFont val="Times New Roman"/>
        <family val="1"/>
        <charset val="238"/>
      </rPr>
      <t>за соларне системе.</t>
    </r>
  </si>
  <si>
    <r>
      <t xml:space="preserve">Испорука и уградња ручног регулационог вентила  tip Stromaks, "HERZ" или одговарајуће , у комплету са пратећим поцинкованим фитингом и холендер спојницом </t>
    </r>
    <r>
      <rPr>
        <sz val="12"/>
        <color theme="1"/>
        <rFont val="Times New Roman"/>
        <family val="1"/>
        <charset val="238"/>
      </rPr>
      <t>за соларне системе.</t>
    </r>
  </si>
  <si>
    <r>
      <t xml:space="preserve">Испорука и уградња пумпне станице АГС20 "Bosch" у комплету са пратећом арматуром </t>
    </r>
    <r>
      <rPr>
        <sz val="12"/>
        <color theme="1"/>
        <rFont val="Times New Roman"/>
        <family val="1"/>
        <charset val="238"/>
      </rPr>
      <t>или одговарајуће.  соларна станица за 11 до 20 колектора, опрема као и за , али са соларном циркулационом пумпом до 8 м добавне висине, показивачем бајпас запреминског протока 4 - 36 л/мин, холендер са тезним прстеном за цев до 28 мм, без сепаратора ваздуха. Користити додатни оџрачник или сепаратор ваздуха!</t>
    </r>
  </si>
  <si>
    <r>
      <t xml:space="preserve">Испорука и монтажа соалрних колектора тип СОЛАР 3000FT FCb 1С, Bocsh </t>
    </r>
    <r>
      <rPr>
        <sz val="12"/>
        <color theme="1"/>
        <rFont val="Times New Roman"/>
        <family val="1"/>
        <charset val="238"/>
      </rPr>
      <t>или  одговарајуће</t>
    </r>
    <r>
      <rPr>
        <sz val="12"/>
        <color theme="1"/>
        <rFont val="Times New Roman"/>
        <family val="1"/>
      </rPr>
      <t xml:space="preserve"> ,</t>
    </r>
    <r>
      <rPr>
        <sz val="12"/>
        <color theme="1"/>
        <rFont val="Times New Roman"/>
        <family val="1"/>
        <charset val="238"/>
      </rPr>
      <t xml:space="preserve"> вертикална уградња са пратећим фитингом, цревима и одзрачним лончићима (ком 1- за спољну уградњу.следећих карактеристика:Димензије 1050 x2044 x 66, буто површина 2,09 м2, површина абсорбера 1,90м2, Волумен аспорбера 0,8 Литара, Степен абсорпције 95+-2%, Максимални топлотни учинак по м2 за Dt=0 К je 703 W/m2; топлотни учинак   Dt=0 К /Dt=40К је 1340 W /1018 W. Максимално оптерећење ветра 151 км/ч. Максимално оптерећење од снега 2KN/m2.</t>
    </r>
  </si>
  <si>
    <r>
      <t xml:space="preserve">Испорука и монтажа аутоматике за соларни систем у комплету са потребним сензорима тип B-SOL 100 Bocsh  </t>
    </r>
    <r>
      <rPr>
        <sz val="12"/>
        <color theme="1"/>
        <rFont val="Times New Roman"/>
        <family val="1"/>
        <charset val="238"/>
      </rPr>
      <t>или  одговарајуће. соларни регулатор за соларне системе са једним потрошачем, позади осветљеним ЛЦД сегментним екраном, са анимираним пиктограмом инсталације.
Карактеристике: 
- уклопни излаз за соларну пумпу регулисану бројем обртаја
- са подесивом доњом границом модулације
- подесива температурна разлика укључивања 4 - 20 К и ограничење температуре бојлера,
- подесива максимална и минимална температура колектора
- функција цевног колектора, један НТЦ сензор колектора и један НТЦ сензор бојлера
-као опција је могућ додатни сензор бојлера.</t>
    </r>
  </si>
  <si>
    <r>
      <t xml:space="preserve">Испорука и монтажа носеће конструкције за соларне колекторе тип FKB 1S,  Bocsh </t>
    </r>
    <r>
      <rPr>
        <sz val="12"/>
        <color theme="1"/>
        <rFont val="Times New Roman"/>
        <family val="1"/>
        <charset val="238"/>
      </rPr>
      <t>или одговарајуће,</t>
    </r>
    <r>
      <rPr>
        <sz val="12"/>
        <color theme="1"/>
        <rFont val="Times New Roman"/>
        <family val="1"/>
      </rPr>
      <t xml:space="preserve"> вертикална уградња са пратећим фитингом. Конструкција се користи као надстрешница за паркинг. Детаље усагласити са инвеститором и архитектом пре наручивања. Комплет обухвата 14 колектора.</t>
    </r>
  </si>
  <si>
    <r>
      <t>Испорука, утакање соларног флуида  .</t>
    </r>
    <r>
      <rPr>
        <sz val="12"/>
        <color theme="1"/>
        <rFont val="Times New Roman"/>
        <family val="1"/>
        <charset val="238"/>
      </rPr>
      <t>Tечност као преносник топлоте  за  колекторе, пропиленгликол, финално промешана безбојна течност не сме се мешати садругим средствима, заштита од смрзавања до -30 °Ц. .</t>
    </r>
    <r>
      <rPr>
        <sz val="12"/>
        <color theme="1"/>
        <rFont val="Times New Roman"/>
        <family val="1"/>
      </rPr>
      <t xml:space="preserve">
</t>
    </r>
  </si>
  <si>
    <r>
      <t xml:space="preserve">Испорука и уградња акумулационог бојлера за припрему СТВ са два измењивача (топловодни и соларни), тип ACU SOlar АS500 Duo 8 бар, производјач  Bocsh  </t>
    </r>
    <r>
      <rPr>
        <sz val="12"/>
        <color theme="1"/>
        <rFont val="Times New Roman"/>
        <family val="1"/>
        <charset val="238"/>
      </rPr>
      <t>или одговарајуће . Индиректно загревани акумулациони бојлери под високим притиском са два топлотна измењивача.
Намењени су за загревање потрошне топле воде (санитарне воде).
На бојлер је монтиран термометар. Постоје отвори за уградњу температурних сензора котловске воде који служе за управљање тока медија кроз измењиваче топлоте. На бојлер се може монтирати електрични грејач.  
Такође постоје отвори за рециркулацију потрошне топле воде. Бојлер има две прирубнице. Једна од њих је смештена на врху уређаја и на њу је прикључена заштитна анода. Друга прирубница смештена је бочно и служи за проверу и чишћење бојлера.
Радни притисак воде у бојлеру је 8 бара, а радни притисак измењивача топлоте је 6 бара.</t>
    </r>
  </si>
  <si>
    <r>
      <t>Испорука и уградња</t>
    </r>
    <r>
      <rPr>
        <sz val="12"/>
        <color theme="1"/>
        <rFont val="Times New Roman"/>
        <family val="1"/>
      </rPr>
      <t xml:space="preserve"> </t>
    </r>
    <r>
      <rPr>
        <sz val="12"/>
        <color theme="1"/>
        <rFont val="Times New Roman"/>
        <family val="1"/>
        <charset val="238"/>
      </rPr>
      <t xml:space="preserve">комплет клима уређја са спољном и  унутрашњом јединицом са помоћним материјалом за повезивање  ( бакарним цевима, холендерима, фреоном, траком , изолацијом).
Највећа енергетска ефикасност у класи (А/А) 
Еколошки фреон Р410А
Капацитет: 
хлађење: 3250W
грејање : 3400 W
улазна снага хлеђење /грејање: 1012W / 941W
ЦОП 3.61
опсег рада -(минус) 7Ц -  + 43Ц
бука унутрашње јединице  42/39/36/33 дб/А
димензије ун. јед. 773*250*185
бука сп. јед. 52 дб/А
димензија сп. јед. 776*540*320    </t>
    </r>
    <r>
      <rPr>
        <sz val="12"/>
        <color theme="1"/>
        <rFont val="Times New Roman"/>
        <family val="1"/>
      </rPr>
      <t xml:space="preserve">                                                                                                                                                         </t>
    </r>
  </si>
  <si>
    <t>ПОТПИС И ПЕЧАТ</t>
  </si>
  <si>
    <t>I. УКУПНО РСД</t>
  </si>
  <si>
    <t>Испорука и уградња разделника  и сабирника израђеног од црних челичних цеви Ø57x2,9, дужине 800мм, са три прикључка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</si>
</sst>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 #,##0.00_);_(* \(#,##0.00\);_(* &quot;-&quot;??_);_(@_)"/>
  </numFmts>
  <fonts count="42">
    <font>
      <sz val="11"/>
      <color theme="1"/>
      <name val="Calibri"/>
      <family val="2"/>
      <charset val="238"/>
      <scheme val="minor"/>
    </font>
    <font>
      <sz val="10"/>
      <color theme="1"/>
      <name val="Arial"/>
      <family val="2"/>
    </font>
    <font>
      <sz val="10"/>
      <color theme="1"/>
      <name val="Calibri"/>
      <family val="2"/>
      <charset val="238"/>
      <scheme val="minor"/>
    </font>
    <font>
      <sz val="11"/>
      <color theme="1"/>
      <name val="Arial"/>
      <family val="2"/>
    </font>
    <font>
      <sz val="11"/>
      <name val="Calibri"/>
      <family val="2"/>
      <charset val="238"/>
      <scheme val="minor"/>
    </font>
    <font>
      <sz val="12"/>
      <color theme="1"/>
      <name val="Arial"/>
      <family val="2"/>
    </font>
    <font>
      <sz val="11"/>
      <color theme="1"/>
      <name val="Times New Roman"/>
      <family val="1"/>
      <charset val="238"/>
    </font>
    <font>
      <b/>
      <sz val="11"/>
      <color theme="1"/>
      <name val="Times New Roman"/>
      <family val="1"/>
      <charset val="238"/>
    </font>
    <font>
      <sz val="12"/>
      <color theme="1"/>
      <name val="Times New Roman"/>
      <family val="1"/>
      <charset val="238"/>
    </font>
    <font>
      <sz val="12"/>
      <name val="Times New Roman"/>
      <family val="1"/>
      <charset val="238"/>
    </font>
    <font>
      <b/>
      <sz val="12"/>
      <color theme="1"/>
      <name val="Times New Roman"/>
      <family val="1"/>
      <charset val="238"/>
    </font>
    <font>
      <sz val="10"/>
      <color theme="1"/>
      <name val="Times New Roman"/>
      <family val="1"/>
      <charset val="238"/>
    </font>
    <font>
      <b/>
      <sz val="10"/>
      <color theme="1"/>
      <name val="Times New Roman"/>
      <family val="1"/>
      <charset val="238"/>
    </font>
    <font>
      <sz val="11"/>
      <color theme="1"/>
      <name val="Calibri"/>
      <family val="2"/>
      <charset val="238"/>
      <scheme val="minor"/>
    </font>
    <font>
      <sz val="12"/>
      <name val="Times New Roman"/>
      <family val="1"/>
    </font>
    <font>
      <sz val="12"/>
      <color theme="1"/>
      <name val="Times New Roman"/>
      <family val="1"/>
    </font>
    <font>
      <sz val="12"/>
      <name val="Arial"/>
      <family val="2"/>
    </font>
    <font>
      <sz val="12"/>
      <color rgb="FFFF0000"/>
      <name val="Times New Roman"/>
      <family val="1"/>
    </font>
    <font>
      <b/>
      <sz val="9"/>
      <color indexed="81"/>
      <name val="Tahoma"/>
      <family val="2"/>
      <charset val="238"/>
    </font>
    <font>
      <sz val="9"/>
      <color indexed="81"/>
      <name val="Tahoma"/>
      <family val="2"/>
      <charset val="238"/>
    </font>
    <font>
      <b/>
      <sz val="11"/>
      <color theme="1"/>
      <name val="Calibri"/>
      <family val="2"/>
      <charset val="238"/>
      <scheme val="minor"/>
    </font>
    <font>
      <b/>
      <sz val="12"/>
      <color theme="1"/>
      <name val="Arial"/>
      <family val="2"/>
      <charset val="238"/>
    </font>
    <font>
      <sz val="12"/>
      <color theme="1"/>
      <name val="Arial"/>
      <family val="2"/>
      <charset val="238"/>
    </font>
    <font>
      <sz val="11"/>
      <color theme="1"/>
      <name val="Arial"/>
      <family val="2"/>
      <charset val="238"/>
    </font>
    <font>
      <b/>
      <sz val="10"/>
      <name val="Arial"/>
      <family val="2"/>
    </font>
    <font>
      <sz val="10"/>
      <name val="Arial"/>
      <family val="2"/>
    </font>
    <font>
      <b/>
      <sz val="10"/>
      <color theme="1"/>
      <name val="Arial"/>
      <family val="2"/>
    </font>
    <font>
      <b/>
      <sz val="9"/>
      <name val="Arial"/>
      <family val="2"/>
    </font>
    <font>
      <sz val="9"/>
      <name val="Arial"/>
      <family val="2"/>
    </font>
    <font>
      <b/>
      <sz val="11"/>
      <color theme="1"/>
      <name val="Arial"/>
      <family val="2"/>
    </font>
    <font>
      <sz val="11"/>
      <name val="Arial"/>
      <family val="2"/>
    </font>
    <font>
      <b/>
      <sz val="12"/>
      <color theme="1"/>
      <name val="Arial"/>
      <family val="2"/>
    </font>
    <font>
      <sz val="11"/>
      <color theme="4" tint="-0.249977111117893"/>
      <name val="Arial"/>
      <family val="2"/>
    </font>
    <font>
      <sz val="11"/>
      <color rgb="FF9C6500"/>
      <name val="Calibri"/>
      <family val="2"/>
      <charset val="238"/>
      <scheme val="minor"/>
    </font>
    <font>
      <sz val="11"/>
      <color theme="1"/>
      <name val="Times New Roman"/>
      <family val="1"/>
    </font>
    <font>
      <b/>
      <sz val="12"/>
      <color theme="1"/>
      <name val="Times New Roman"/>
      <family val="1"/>
    </font>
    <font>
      <b/>
      <sz val="11"/>
      <color theme="1"/>
      <name val="Arial"/>
      <family val="2"/>
      <charset val="238"/>
    </font>
    <font>
      <sz val="10"/>
      <color theme="1"/>
      <name val="Times New Roman"/>
      <family val="1"/>
    </font>
    <font>
      <sz val="12"/>
      <color theme="1"/>
      <name val="Times_Lat"/>
      <family val="1"/>
    </font>
    <font>
      <i/>
      <sz val="11"/>
      <color theme="1"/>
      <name val="Times New Roman"/>
      <family val="1"/>
    </font>
    <font>
      <sz val="11"/>
      <color indexed="8"/>
      <name val="Calibri"/>
      <family val="2"/>
      <charset val="238"/>
    </font>
    <font>
      <sz val="11"/>
      <color indexed="8"/>
      <name val="Calibri"/>
      <family val="2"/>
    </font>
  </fonts>
  <fills count="9">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FFEB9C"/>
      </patternFill>
    </fill>
    <fill>
      <patternFill patternType="solid">
        <fgColor theme="0"/>
        <bgColor indexed="64"/>
      </patternFill>
    </fill>
    <fill>
      <patternFill patternType="solid">
        <fgColor theme="6" tint="-0.499984740745262"/>
        <bgColor indexed="64"/>
      </patternFill>
    </fill>
    <fill>
      <patternFill patternType="solid">
        <fgColor theme="9"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top style="thick">
        <color indexed="64"/>
      </top>
      <bottom/>
      <diagonal/>
    </border>
    <border>
      <left style="double">
        <color indexed="64"/>
      </left>
      <right style="double">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s>
  <cellStyleXfs count="9">
    <xf numFmtId="0" fontId="0" fillId="0" borderId="0"/>
    <xf numFmtId="164" fontId="13" fillId="0" borderId="0" applyFont="0" applyFill="0" applyBorder="0" applyAlignment="0" applyProtection="0"/>
    <xf numFmtId="165" fontId="13" fillId="0" borderId="0" applyFont="0" applyFill="0" applyBorder="0" applyAlignment="0" applyProtection="0"/>
    <xf numFmtId="0" fontId="33" fillId="5" borderId="0" applyNumberFormat="0" applyBorder="0" applyAlignment="0" applyProtection="0"/>
    <xf numFmtId="0" fontId="40" fillId="0" borderId="0"/>
    <xf numFmtId="0" fontId="25" fillId="0" borderId="0"/>
    <xf numFmtId="0" fontId="41" fillId="0" borderId="0"/>
    <xf numFmtId="0" fontId="25" fillId="0" borderId="0"/>
    <xf numFmtId="0" fontId="25" fillId="0" borderId="0"/>
  </cellStyleXfs>
  <cellXfs count="625">
    <xf numFmtId="0" fontId="0" fillId="0" borderId="0" xfId="0"/>
    <xf numFmtId="0" fontId="2" fillId="0" borderId="0" xfId="0" applyFont="1"/>
    <xf numFmtId="0" fontId="1" fillId="0" borderId="0" xfId="0" applyFont="1"/>
    <xf numFmtId="0" fontId="3" fillId="0" borderId="0" xfId="0" applyFont="1"/>
    <xf numFmtId="0" fontId="0" fillId="0" borderId="0" xfId="0" applyFont="1"/>
    <xf numFmtId="0" fontId="5" fillId="0" borderId="0" xfId="0" applyFont="1"/>
    <xf numFmtId="0" fontId="6" fillId="0" borderId="0" xfId="0" applyFont="1"/>
    <xf numFmtId="2" fontId="6" fillId="0" borderId="0" xfId="0" applyNumberFormat="1" applyFont="1"/>
    <xf numFmtId="0" fontId="6" fillId="0" borderId="1" xfId="0" applyFont="1" applyBorder="1"/>
    <xf numFmtId="0" fontId="8" fillId="0" borderId="0" xfId="0" applyFont="1"/>
    <xf numFmtId="2" fontId="8" fillId="0" borderId="0" xfId="0" applyNumberFormat="1" applyFont="1"/>
    <xf numFmtId="0" fontId="8" fillId="0" borderId="6" xfId="0" applyFont="1" applyBorder="1"/>
    <xf numFmtId="0" fontId="8" fillId="0" borderId="7" xfId="0" applyFont="1" applyBorder="1"/>
    <xf numFmtId="0" fontId="8" fillId="0" borderId="9" xfId="0" applyFont="1" applyBorder="1"/>
    <xf numFmtId="0" fontId="8" fillId="0" borderId="1" xfId="0" applyFont="1" applyBorder="1"/>
    <xf numFmtId="0" fontId="8" fillId="2" borderId="2" xfId="0" applyFont="1" applyFill="1" applyBorder="1"/>
    <xf numFmtId="0" fontId="8" fillId="2" borderId="3" xfId="0" applyFont="1" applyFill="1" applyBorder="1"/>
    <xf numFmtId="0" fontId="8" fillId="2" borderId="17" xfId="0" applyFont="1" applyFill="1" applyBorder="1"/>
    <xf numFmtId="0" fontId="8" fillId="2" borderId="18" xfId="0" applyFont="1" applyFill="1" applyBorder="1"/>
    <xf numFmtId="0" fontId="10" fillId="2" borderId="2" xfId="0" applyFont="1" applyFill="1" applyBorder="1"/>
    <xf numFmtId="0" fontId="10" fillId="2" borderId="3" xfId="0" applyFont="1" applyFill="1" applyBorder="1"/>
    <xf numFmtId="0" fontId="11" fillId="3" borderId="1" xfId="0" applyFont="1" applyFill="1" applyBorder="1"/>
    <xf numFmtId="2" fontId="11" fillId="3" borderId="1" xfId="0" applyNumberFormat="1" applyFont="1" applyFill="1" applyBorder="1"/>
    <xf numFmtId="0" fontId="12" fillId="2" borderId="1" xfId="0" applyFont="1" applyFill="1" applyBorder="1"/>
    <xf numFmtId="0" fontId="12" fillId="2" borderId="1" xfId="0" applyFont="1" applyFill="1" applyBorder="1" applyAlignment="1">
      <alignment wrapText="1"/>
    </xf>
    <xf numFmtId="2" fontId="12" fillId="2" borderId="1" xfId="0" applyNumberFormat="1" applyFont="1" applyFill="1" applyBorder="1"/>
    <xf numFmtId="0" fontId="11" fillId="0" borderId="1" xfId="0" applyFont="1" applyBorder="1" applyAlignment="1">
      <alignment wrapText="1"/>
    </xf>
    <xf numFmtId="0" fontId="11" fillId="0" borderId="1" xfId="0" applyFont="1" applyBorder="1"/>
    <xf numFmtId="2" fontId="11" fillId="0" borderId="1" xfId="0" applyNumberFormat="1" applyFont="1" applyBorder="1"/>
    <xf numFmtId="0" fontId="7" fillId="2" borderId="1" xfId="0" applyFont="1" applyFill="1" applyBorder="1"/>
    <xf numFmtId="2" fontId="7" fillId="2" borderId="1" xfId="0" applyNumberFormat="1" applyFont="1" applyFill="1" applyBorder="1"/>
    <xf numFmtId="2" fontId="6" fillId="0" borderId="1" xfId="0" applyNumberFormat="1" applyFont="1" applyBorder="1"/>
    <xf numFmtId="0" fontId="8" fillId="3" borderId="1" xfId="0" applyFont="1" applyFill="1" applyBorder="1"/>
    <xf numFmtId="0" fontId="10" fillId="3" borderId="1" xfId="0" applyFont="1" applyFill="1" applyBorder="1" applyAlignment="1">
      <alignment wrapText="1"/>
    </xf>
    <xf numFmtId="2" fontId="8" fillId="3" borderId="1" xfId="0" applyNumberFormat="1" applyFont="1" applyFill="1" applyBorder="1"/>
    <xf numFmtId="0" fontId="10" fillId="2" borderId="1" xfId="0" applyFont="1" applyFill="1" applyBorder="1"/>
    <xf numFmtId="0" fontId="10" fillId="2" borderId="1" xfId="0" applyFont="1" applyFill="1" applyBorder="1" applyAlignment="1">
      <alignment wrapText="1"/>
    </xf>
    <xf numFmtId="2" fontId="10" fillId="2" borderId="1" xfId="0" applyNumberFormat="1" applyFont="1" applyFill="1" applyBorder="1"/>
    <xf numFmtId="0" fontId="8" fillId="0" borderId="1" xfId="0" applyFont="1" applyBorder="1" applyAlignment="1">
      <alignment wrapText="1"/>
    </xf>
    <xf numFmtId="2" fontId="8" fillId="0" borderId="1" xfId="0" applyNumberFormat="1" applyFont="1" applyBorder="1"/>
    <xf numFmtId="0" fontId="8" fillId="0" borderId="0" xfId="0" applyFont="1" applyAlignment="1">
      <alignment wrapText="1"/>
    </xf>
    <xf numFmtId="0" fontId="12" fillId="2" borderId="1" xfId="0" applyFont="1" applyFill="1" applyBorder="1" applyAlignment="1">
      <alignment horizontal="justify" vertical="center" wrapText="1"/>
    </xf>
    <xf numFmtId="0" fontId="11" fillId="2" borderId="1" xfId="0" applyFont="1" applyFill="1" applyBorder="1"/>
    <xf numFmtId="2" fontId="11" fillId="2" borderId="1" xfId="0" applyNumberFormat="1" applyFont="1" applyFill="1" applyBorder="1"/>
    <xf numFmtId="0" fontId="11" fillId="0" borderId="1" xfId="0" applyFont="1" applyFill="1" applyBorder="1"/>
    <xf numFmtId="2" fontId="11" fillId="0" borderId="1" xfId="0" applyNumberFormat="1" applyFont="1" applyFill="1" applyBorder="1"/>
    <xf numFmtId="0" fontId="11" fillId="0" borderId="1" xfId="0" applyFont="1" applyBorder="1" applyAlignment="1">
      <alignment horizontal="justify" vertical="center" wrapText="1"/>
    </xf>
    <xf numFmtId="0" fontId="8" fillId="0" borderId="0" xfId="0" applyFont="1" applyAlignment="1">
      <alignment horizontal="justify" vertical="center" wrapText="1"/>
    </xf>
    <xf numFmtId="0" fontId="10" fillId="3" borderId="3" xfId="0" applyFont="1" applyFill="1" applyBorder="1" applyAlignment="1">
      <alignment horizontal="justify" vertical="center" wrapText="1"/>
    </xf>
    <xf numFmtId="0" fontId="8" fillId="3" borderId="3" xfId="0" applyFont="1" applyFill="1" applyBorder="1"/>
    <xf numFmtId="2" fontId="8" fillId="3" borderId="3" xfId="0" applyNumberFormat="1" applyFont="1" applyFill="1" applyBorder="1"/>
    <xf numFmtId="0" fontId="10" fillId="2" borderId="1" xfId="0" applyFont="1" applyFill="1" applyBorder="1" applyAlignment="1">
      <alignment horizontal="justify" vertical="center" wrapText="1"/>
    </xf>
    <xf numFmtId="0" fontId="8" fillId="2" borderId="1" xfId="0" applyFont="1" applyFill="1" applyBorder="1"/>
    <xf numFmtId="2" fontId="8" fillId="2" borderId="1" xfId="0" applyNumberFormat="1" applyFont="1" applyFill="1" applyBorder="1"/>
    <xf numFmtId="0" fontId="8" fillId="0" borderId="1" xfId="0" applyFont="1" applyFill="1" applyBorder="1" applyAlignment="1">
      <alignment horizontal="justify" vertical="center" wrapText="1"/>
    </xf>
    <xf numFmtId="0" fontId="8" fillId="0" borderId="1" xfId="0" applyFont="1" applyFill="1" applyBorder="1"/>
    <xf numFmtId="2" fontId="8" fillId="0" borderId="1" xfId="0" applyNumberFormat="1" applyFont="1" applyFill="1" applyBorder="1"/>
    <xf numFmtId="0" fontId="10" fillId="0"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6" fillId="0" borderId="0" xfId="0" applyFont="1" applyAlignment="1">
      <alignment horizontal="justify" vertical="center" wrapText="1"/>
    </xf>
    <xf numFmtId="0" fontId="11" fillId="4" borderId="1" xfId="0" applyFont="1" applyFill="1" applyBorder="1"/>
    <xf numFmtId="0" fontId="12" fillId="4" borderId="1" xfId="0" applyFont="1" applyFill="1" applyBorder="1" applyAlignment="1">
      <alignment horizontal="justify" vertical="center" wrapText="1"/>
    </xf>
    <xf numFmtId="2" fontId="11" fillId="4" borderId="1" xfId="0" applyNumberFormat="1" applyFont="1" applyFill="1" applyBorder="1"/>
    <xf numFmtId="0" fontId="11" fillId="0" borderId="1" xfId="0" applyFont="1" applyBorder="1" applyAlignment="1">
      <alignment horizontal="left" wrapText="1"/>
    </xf>
    <xf numFmtId="0" fontId="11" fillId="0" borderId="1" xfId="0" applyFont="1" applyBorder="1" applyAlignment="1">
      <alignment horizontal="left" vertical="top" wrapText="1"/>
    </xf>
    <xf numFmtId="0" fontId="12" fillId="2" borderId="1" xfId="0" applyFont="1" applyFill="1" applyBorder="1" applyAlignment="1">
      <alignment horizontal="left" wrapText="1"/>
    </xf>
    <xf numFmtId="0" fontId="11" fillId="0" borderId="1" xfId="0" applyFont="1" applyFill="1" applyBorder="1" applyAlignment="1">
      <alignment wrapText="1"/>
    </xf>
    <xf numFmtId="0" fontId="12" fillId="0" borderId="1" xfId="0" applyFont="1" applyFill="1" applyBorder="1"/>
    <xf numFmtId="2" fontId="12" fillId="0" borderId="1" xfId="0" applyNumberFormat="1" applyFont="1" applyFill="1" applyBorder="1"/>
    <xf numFmtId="0" fontId="11" fillId="0" borderId="1" xfId="0" applyFont="1" applyFill="1" applyBorder="1" applyAlignment="1">
      <alignment horizontal="left" wrapText="1"/>
    </xf>
    <xf numFmtId="0" fontId="7" fillId="2"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8" fillId="4" borderId="1" xfId="0" applyFont="1" applyFill="1" applyBorder="1"/>
    <xf numFmtId="0" fontId="10" fillId="4" borderId="1" xfId="0" applyFont="1" applyFill="1" applyBorder="1" applyAlignment="1">
      <alignment horizontal="justify" vertical="center" wrapText="1"/>
    </xf>
    <xf numFmtId="2" fontId="8" fillId="4" borderId="1" xfId="0" applyNumberFormat="1" applyFont="1" applyFill="1" applyBorder="1"/>
    <xf numFmtId="0" fontId="10" fillId="3" borderId="1" xfId="0" applyFont="1" applyFill="1" applyBorder="1" applyAlignment="1">
      <alignment horizontal="justify" vertical="center" wrapText="1"/>
    </xf>
    <xf numFmtId="2" fontId="8" fillId="0" borderId="1" xfId="0" applyNumberFormat="1" applyFont="1" applyBorder="1" applyAlignment="1">
      <alignment vertical="top"/>
    </xf>
    <xf numFmtId="0" fontId="8" fillId="0" borderId="1" xfId="0" applyFont="1" applyBorder="1" applyAlignment="1">
      <alignment horizontal="justify" vertical="center"/>
    </xf>
    <xf numFmtId="0" fontId="10" fillId="4" borderId="1" xfId="0" applyFont="1" applyFill="1" applyBorder="1"/>
    <xf numFmtId="0" fontId="8" fillId="0" borderId="1" xfId="0" applyFont="1" applyBorder="1" applyAlignment="1">
      <alignment vertical="center" wrapText="1"/>
    </xf>
    <xf numFmtId="0" fontId="12" fillId="3"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1" xfId="0" applyFont="1" applyFill="1" applyBorder="1"/>
    <xf numFmtId="2" fontId="7" fillId="0" borderId="1" xfId="0" applyNumberFormat="1" applyFont="1" applyFill="1" applyBorder="1"/>
    <xf numFmtId="2" fontId="6" fillId="0" borderId="1" xfId="0" applyNumberFormat="1" applyFont="1" applyFill="1" applyBorder="1"/>
    <xf numFmtId="0" fontId="10" fillId="0" borderId="1" xfId="0" applyFont="1" applyFill="1" applyBorder="1"/>
    <xf numFmtId="2" fontId="10" fillId="0" borderId="1" xfId="0" applyNumberFormat="1" applyFont="1" applyFill="1" applyBorder="1"/>
    <xf numFmtId="0" fontId="6" fillId="0" borderId="1" xfId="0" applyFont="1" applyFill="1" applyBorder="1"/>
    <xf numFmtId="0" fontId="8"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5" fillId="0" borderId="1" xfId="0" applyFont="1" applyBorder="1" applyAlignment="1">
      <alignment horizontal="justify" vertical="justify" wrapText="1"/>
    </xf>
    <xf numFmtId="0" fontId="6" fillId="0" borderId="1" xfId="0" applyFont="1" applyBorder="1" applyAlignment="1">
      <alignment horizontal="justify" vertical="top" wrapText="1"/>
    </xf>
    <xf numFmtId="0" fontId="21" fillId="3" borderId="2" xfId="0" applyFont="1" applyFill="1" applyBorder="1"/>
    <xf numFmtId="0" fontId="21" fillId="3" borderId="3" xfId="0" applyFont="1" applyFill="1" applyBorder="1" applyAlignment="1">
      <alignment horizontal="justify" vertical="top" wrapText="1"/>
    </xf>
    <xf numFmtId="0" fontId="21" fillId="3" borderId="3" xfId="0" applyFont="1" applyFill="1" applyBorder="1"/>
    <xf numFmtId="2" fontId="21" fillId="3" borderId="3" xfId="0" applyNumberFormat="1" applyFont="1" applyFill="1" applyBorder="1"/>
    <xf numFmtId="0" fontId="21" fillId="2" borderId="2" xfId="0" applyFont="1" applyFill="1" applyBorder="1"/>
    <xf numFmtId="0" fontId="21" fillId="2" borderId="3" xfId="0" applyFont="1" applyFill="1" applyBorder="1" applyAlignment="1">
      <alignment horizontal="justify" vertical="top" wrapText="1"/>
    </xf>
    <xf numFmtId="0" fontId="21" fillId="2" borderId="3" xfId="0" applyFont="1" applyFill="1" applyBorder="1"/>
    <xf numFmtId="2" fontId="21" fillId="2" borderId="3" xfId="0" applyNumberFormat="1" applyFont="1" applyFill="1" applyBorder="1"/>
    <xf numFmtId="0" fontId="22" fillId="0" borderId="15" xfId="0" applyFont="1" applyBorder="1" applyAlignment="1">
      <alignment horizontal="justify" vertical="top" wrapText="1"/>
    </xf>
    <xf numFmtId="0" fontId="22" fillId="0" borderId="15" xfId="0" applyFont="1" applyBorder="1"/>
    <xf numFmtId="2" fontId="22" fillId="0" borderId="15" xfId="0" applyNumberFormat="1" applyFont="1" applyBorder="1"/>
    <xf numFmtId="0" fontId="22" fillId="0" borderId="1" xfId="0" applyFont="1" applyBorder="1" applyAlignment="1">
      <alignment horizontal="justify" vertical="top" wrapText="1"/>
    </xf>
    <xf numFmtId="0" fontId="22" fillId="0" borderId="1" xfId="0" applyFont="1" applyBorder="1"/>
    <xf numFmtId="2" fontId="22" fillId="0" borderId="1" xfId="0" applyNumberFormat="1" applyFont="1" applyBorder="1"/>
    <xf numFmtId="0" fontId="22" fillId="0" borderId="0" xfId="0" applyFont="1"/>
    <xf numFmtId="0" fontId="22" fillId="0" borderId="0" xfId="0" applyFont="1" applyAlignment="1">
      <alignment horizontal="justify" vertical="top" wrapText="1"/>
    </xf>
    <xf numFmtId="2" fontId="22" fillId="0" borderId="0" xfId="0" applyNumberFormat="1" applyFont="1"/>
    <xf numFmtId="0" fontId="22" fillId="0" borderId="0" xfId="0" applyFont="1" applyAlignment="1">
      <alignment vertical="top"/>
    </xf>
    <xf numFmtId="0" fontId="21" fillId="3" borderId="2" xfId="0" applyFont="1" applyFill="1" applyBorder="1" applyAlignment="1">
      <alignment vertical="top"/>
    </xf>
    <xf numFmtId="0" fontId="22" fillId="2" borderId="2" xfId="0" applyFont="1" applyFill="1" applyBorder="1" applyAlignment="1">
      <alignment vertical="top"/>
    </xf>
    <xf numFmtId="0" fontId="22" fillId="2" borderId="3" xfId="0" applyFont="1" applyFill="1" applyBorder="1"/>
    <xf numFmtId="2" fontId="22" fillId="2" borderId="3" xfId="0" applyNumberFormat="1" applyFont="1" applyFill="1" applyBorder="1"/>
    <xf numFmtId="0" fontId="21" fillId="2" borderId="2" xfId="0" applyFont="1" applyFill="1" applyBorder="1" applyAlignment="1">
      <alignment vertical="top"/>
    </xf>
    <xf numFmtId="0" fontId="22" fillId="4" borderId="2" xfId="0" applyFont="1" applyFill="1" applyBorder="1" applyAlignment="1">
      <alignment vertical="top"/>
    </xf>
    <xf numFmtId="0" fontId="21" fillId="4" borderId="3" xfId="0" applyFont="1" applyFill="1" applyBorder="1" applyAlignment="1">
      <alignment horizontal="justify" vertical="top" wrapText="1"/>
    </xf>
    <xf numFmtId="0" fontId="22" fillId="4" borderId="3" xfId="0" applyFont="1" applyFill="1" applyBorder="1"/>
    <xf numFmtId="2" fontId="22" fillId="4" borderId="3" xfId="0" applyNumberFormat="1" applyFont="1" applyFill="1" applyBorder="1"/>
    <xf numFmtId="0" fontId="22" fillId="2" borderId="1" xfId="0" applyFont="1" applyFill="1" applyBorder="1" applyAlignment="1">
      <alignment vertical="top"/>
    </xf>
    <xf numFmtId="0" fontId="21" fillId="2" borderId="1" xfId="0" applyFont="1" applyFill="1" applyBorder="1" applyAlignment="1">
      <alignment horizontal="justify" vertical="top" wrapText="1"/>
    </xf>
    <xf numFmtId="0" fontId="22" fillId="2" borderId="1" xfId="0" applyFont="1" applyFill="1" applyBorder="1"/>
    <xf numFmtId="2" fontId="22" fillId="2" borderId="1" xfId="0" applyNumberFormat="1" applyFont="1" applyFill="1" applyBorder="1"/>
    <xf numFmtId="0" fontId="21" fillId="2" borderId="1" xfId="0" applyFont="1" applyFill="1" applyBorder="1" applyAlignment="1">
      <alignment vertical="top"/>
    </xf>
    <xf numFmtId="0" fontId="21" fillId="2" borderId="1" xfId="0" applyFont="1" applyFill="1" applyBorder="1"/>
    <xf numFmtId="2" fontId="21" fillId="2" borderId="1" xfId="0" applyNumberFormat="1" applyFont="1" applyFill="1" applyBorder="1"/>
    <xf numFmtId="0" fontId="22" fillId="3" borderId="2" xfId="0" applyFont="1" applyFill="1" applyBorder="1" applyAlignment="1">
      <alignment vertical="top"/>
    </xf>
    <xf numFmtId="0" fontId="22" fillId="3" borderId="3" xfId="0" applyFont="1" applyFill="1" applyBorder="1"/>
    <xf numFmtId="2" fontId="22" fillId="3" borderId="3" xfId="0" applyNumberFormat="1" applyFont="1" applyFill="1" applyBorder="1"/>
    <xf numFmtId="0" fontId="22" fillId="0" borderId="1" xfId="0" applyFont="1" applyBorder="1" applyAlignment="1">
      <alignment horizontal="justify" vertical="center" wrapText="1"/>
    </xf>
    <xf numFmtId="0" fontId="21" fillId="0" borderId="5" xfId="0" applyFont="1" applyBorder="1" applyAlignment="1">
      <alignment horizontal="center" vertical="center"/>
    </xf>
    <xf numFmtId="0" fontId="22" fillId="0" borderId="5" xfId="0" applyFont="1" applyBorder="1"/>
    <xf numFmtId="2" fontId="22" fillId="0" borderId="5" xfId="0" applyNumberFormat="1" applyFont="1" applyBorder="1"/>
    <xf numFmtId="0" fontId="21" fillId="2" borderId="12" xfId="0" applyFont="1" applyFill="1" applyBorder="1" applyAlignment="1">
      <alignment vertical="top"/>
    </xf>
    <xf numFmtId="0" fontId="21" fillId="2" borderId="12" xfId="0" applyFont="1" applyFill="1" applyBorder="1" applyAlignment="1">
      <alignment horizontal="left" vertical="center"/>
    </xf>
    <xf numFmtId="0" fontId="22" fillId="0" borderId="0" xfId="0" applyFont="1" applyAlignment="1">
      <alignment vertical="center"/>
    </xf>
    <xf numFmtId="0" fontId="23" fillId="0" borderId="0" xfId="0" applyFont="1"/>
    <xf numFmtId="0" fontId="23" fillId="0" borderId="15" xfId="0" applyFont="1" applyFill="1" applyBorder="1"/>
    <xf numFmtId="0" fontId="23" fillId="0" borderId="1" xfId="0" applyFont="1" applyBorder="1"/>
    <xf numFmtId="0" fontId="23" fillId="0" borderId="5" xfId="0" applyFont="1" applyBorder="1"/>
    <xf numFmtId="0" fontId="23" fillId="2" borderId="2" xfId="0" applyFont="1" applyFill="1" applyBorder="1"/>
    <xf numFmtId="0" fontId="0" fillId="0" borderId="1" xfId="0" applyBorder="1"/>
    <xf numFmtId="0" fontId="1" fillId="3" borderId="1" xfId="0" applyFont="1" applyFill="1" applyBorder="1"/>
    <xf numFmtId="0" fontId="24" fillId="3" borderId="1" xfId="0" applyFont="1" applyFill="1" applyBorder="1" applyAlignment="1">
      <alignment horizontal="justify" vertical="top" wrapText="1"/>
    </xf>
    <xf numFmtId="2" fontId="1" fillId="3" borderId="1" xfId="0" applyNumberFormat="1" applyFont="1" applyFill="1" applyBorder="1"/>
    <xf numFmtId="2" fontId="0" fillId="0" borderId="0" xfId="0" applyNumberFormat="1"/>
    <xf numFmtId="0" fontId="1" fillId="2" borderId="1" xfId="0" applyFont="1" applyFill="1" applyBorder="1"/>
    <xf numFmtId="0" fontId="24" fillId="2" borderId="1" xfId="0" applyFont="1" applyFill="1" applyBorder="1" applyAlignment="1">
      <alignment horizontal="justify" vertical="top" wrapText="1"/>
    </xf>
    <xf numFmtId="2" fontId="1" fillId="2" borderId="1" xfId="0" applyNumberFormat="1" applyFont="1" applyFill="1" applyBorder="1"/>
    <xf numFmtId="0" fontId="1" fillId="0" borderId="1" xfId="0" applyFont="1" applyBorder="1"/>
    <xf numFmtId="0" fontId="25" fillId="0" borderId="1" xfId="0" applyFont="1" applyBorder="1" applyAlignment="1">
      <alignment horizontal="justify" vertical="top" wrapText="1"/>
    </xf>
    <xf numFmtId="2" fontId="1" fillId="0" borderId="1" xfId="0" applyNumberFormat="1" applyFont="1" applyBorder="1"/>
    <xf numFmtId="0" fontId="25" fillId="0" borderId="1" xfId="0" applyNumberFormat="1" applyFont="1" applyBorder="1" applyAlignment="1">
      <alignment horizontal="justify" vertical="top" wrapText="1"/>
    </xf>
    <xf numFmtId="0" fontId="26" fillId="2" borderId="1" xfId="0" applyFont="1" applyFill="1" applyBorder="1"/>
    <xf numFmtId="2" fontId="26" fillId="2" borderId="1" xfId="0" applyNumberFormat="1" applyFont="1" applyFill="1" applyBorder="1"/>
    <xf numFmtId="0" fontId="26" fillId="0" borderId="1" xfId="0" applyFont="1" applyFill="1" applyBorder="1"/>
    <xf numFmtId="0" fontId="27" fillId="0" borderId="1" xfId="0" applyNumberFormat="1" applyFont="1" applyFill="1" applyBorder="1" applyAlignment="1">
      <alignment horizontal="justify" vertical="top" wrapText="1"/>
    </xf>
    <xf numFmtId="2" fontId="26" fillId="0" borderId="1" xfId="0" applyNumberFormat="1" applyFont="1" applyFill="1" applyBorder="1"/>
    <xf numFmtId="0" fontId="1" fillId="0" borderId="1" xfId="0" applyFont="1" applyFill="1" applyBorder="1"/>
    <xf numFmtId="0" fontId="28" fillId="0" borderId="1" xfId="0" applyFont="1" applyFill="1" applyBorder="1" applyAlignment="1">
      <alignment horizontal="justify" vertical="top" wrapText="1"/>
    </xf>
    <xf numFmtId="2" fontId="1" fillId="0" borderId="1" xfId="0" applyNumberFormat="1" applyFont="1" applyFill="1" applyBorder="1"/>
    <xf numFmtId="0" fontId="26" fillId="3" borderId="1" xfId="0" applyFont="1" applyFill="1" applyBorder="1" applyAlignment="1">
      <alignment horizontal="justify" vertical="center" wrapText="1"/>
    </xf>
    <xf numFmtId="0" fontId="26" fillId="2" borderId="1" xfId="0" applyFont="1" applyFill="1" applyBorder="1" applyAlignment="1">
      <alignment horizontal="justify" vertical="center" wrapText="1"/>
    </xf>
    <xf numFmtId="0" fontId="1" fillId="0" borderId="1" xfId="0" applyNumberFormat="1" applyFont="1" applyBorder="1" applyAlignment="1">
      <alignment horizontal="justify" vertical="center" wrapText="1"/>
    </xf>
    <xf numFmtId="0" fontId="1" fillId="0" borderId="1" xfId="0" applyFont="1" applyBorder="1" applyAlignment="1">
      <alignment horizontal="justify" vertical="center" wrapText="1"/>
    </xf>
    <xf numFmtId="0" fontId="1" fillId="4" borderId="1" xfId="0" applyFont="1" applyFill="1" applyBorder="1"/>
    <xf numFmtId="0" fontId="26" fillId="4" borderId="1" xfId="0" applyFont="1" applyFill="1" applyBorder="1" applyAlignment="1">
      <alignment horizontal="justify" vertical="center" wrapText="1"/>
    </xf>
    <xf numFmtId="2" fontId="1" fillId="4" borderId="1" xfId="0" applyNumberFormat="1" applyFont="1" applyFill="1" applyBorder="1"/>
    <xf numFmtId="0" fontId="1" fillId="3" borderId="1" xfId="0" applyFont="1" applyFill="1" applyBorder="1" applyAlignment="1">
      <alignment horizontal="center"/>
    </xf>
    <xf numFmtId="0" fontId="29" fillId="2" borderId="1" xfId="0" applyFont="1" applyFill="1" applyBorder="1" applyAlignment="1">
      <alignment horizontal="center"/>
    </xf>
    <xf numFmtId="0" fontId="29" fillId="2" borderId="1" xfId="0" applyFont="1" applyFill="1" applyBorder="1" applyAlignment="1">
      <alignment horizontal="justify" vertical="center" wrapText="1"/>
    </xf>
    <xf numFmtId="0" fontId="29" fillId="2" borderId="1" xfId="0" applyFont="1" applyFill="1" applyBorder="1"/>
    <xf numFmtId="2" fontId="29" fillId="2" borderId="1" xfId="0" applyNumberFormat="1" applyFont="1" applyFill="1" applyBorder="1"/>
    <xf numFmtId="0" fontId="3" fillId="0" borderId="1" xfId="0" applyFont="1" applyBorder="1" applyAlignment="1">
      <alignment horizontal="center"/>
    </xf>
    <xf numFmtId="0" fontId="3" fillId="0" borderId="1" xfId="0" applyNumberFormat="1" applyFont="1" applyBorder="1" applyAlignment="1">
      <alignment horizontal="justify" vertical="center" wrapText="1"/>
    </xf>
    <xf numFmtId="0" fontId="3" fillId="0" borderId="1" xfId="0" applyFont="1" applyBorder="1"/>
    <xf numFmtId="2" fontId="3" fillId="0" borderId="1" xfId="0" applyNumberFormat="1" applyFont="1" applyBorder="1"/>
    <xf numFmtId="0" fontId="3" fillId="0" borderId="1" xfId="0" applyFont="1" applyBorder="1" applyAlignment="1">
      <alignment horizontal="justify" vertical="center" wrapText="1"/>
    </xf>
    <xf numFmtId="0" fontId="29" fillId="0" borderId="1" xfId="0" applyFont="1" applyFill="1" applyBorder="1" applyAlignment="1">
      <alignment horizontal="center"/>
    </xf>
    <xf numFmtId="0" fontId="3" fillId="0" borderId="1" xfId="0" applyFont="1" applyFill="1" applyBorder="1" applyAlignment="1">
      <alignment horizontal="justify" vertical="center" wrapText="1"/>
    </xf>
    <xf numFmtId="0" fontId="29" fillId="0" borderId="1" xfId="0" applyFont="1" applyFill="1" applyBorder="1"/>
    <xf numFmtId="2" fontId="29" fillId="0" borderId="1" xfId="0" applyNumberFormat="1" applyFont="1" applyFill="1" applyBorder="1"/>
    <xf numFmtId="0" fontId="3" fillId="0" borderId="1" xfId="0" applyFont="1" applyFill="1" applyBorder="1" applyAlignment="1">
      <alignment horizontal="center"/>
    </xf>
    <xf numFmtId="0" fontId="3" fillId="0" borderId="1" xfId="0" applyFont="1" applyFill="1" applyBorder="1"/>
    <xf numFmtId="2" fontId="3" fillId="0" borderId="1" xfId="0" applyNumberFormat="1" applyFont="1" applyFill="1" applyBorder="1"/>
    <xf numFmtId="0" fontId="0" fillId="2" borderId="1" xfId="0" applyFill="1" applyBorder="1"/>
    <xf numFmtId="2" fontId="0" fillId="2" borderId="1" xfId="0" applyNumberFormat="1" applyFill="1" applyBorder="1"/>
    <xf numFmtId="2" fontId="0" fillId="0" borderId="1" xfId="0" applyNumberFormat="1" applyBorder="1"/>
    <xf numFmtId="0" fontId="20" fillId="2" borderId="1" xfId="0" applyFont="1" applyFill="1" applyBorder="1"/>
    <xf numFmtId="2" fontId="20" fillId="2" borderId="1" xfId="0" applyNumberFormat="1" applyFont="1" applyFill="1" applyBorder="1"/>
    <xf numFmtId="0" fontId="3" fillId="2" borderId="1" xfId="0" applyFont="1" applyFill="1" applyBorder="1"/>
    <xf numFmtId="2" fontId="3" fillId="2" borderId="1" xfId="0" applyNumberFormat="1" applyFont="1" applyFill="1" applyBorder="1"/>
    <xf numFmtId="0" fontId="30" fillId="0" borderId="1" xfId="0" applyFont="1" applyBorder="1"/>
    <xf numFmtId="0" fontId="30" fillId="0" borderId="1" xfId="0" applyFont="1" applyBorder="1" applyAlignment="1">
      <alignment horizontal="justify" vertical="center" wrapText="1"/>
    </xf>
    <xf numFmtId="2" fontId="30" fillId="0" borderId="1" xfId="0" applyNumberFormat="1" applyFont="1" applyBorder="1"/>
    <xf numFmtId="0" fontId="1" fillId="4" borderId="1" xfId="0" applyFont="1" applyFill="1" applyBorder="1" applyAlignment="1">
      <alignment horizontal="justify"/>
    </xf>
    <xf numFmtId="2" fontId="1" fillId="4" borderId="1" xfId="0" applyNumberFormat="1" applyFont="1" applyFill="1" applyBorder="1" applyAlignment="1">
      <alignment horizontal="justify"/>
    </xf>
    <xf numFmtId="0" fontId="5" fillId="2" borderId="1" xfId="0" applyFont="1" applyFill="1" applyBorder="1"/>
    <xf numFmtId="0" fontId="31" fillId="2" borderId="1" xfId="0" applyFont="1" applyFill="1" applyBorder="1" applyAlignment="1">
      <alignment horizontal="justify" vertical="center" wrapText="1"/>
    </xf>
    <xf numFmtId="0" fontId="5" fillId="2" borderId="1" xfId="0" applyFont="1" applyFill="1" applyBorder="1" applyAlignment="1">
      <alignment horizontal="justify"/>
    </xf>
    <xf numFmtId="2" fontId="5" fillId="2" borderId="1" xfId="0" applyNumberFormat="1" applyFont="1" applyFill="1" applyBorder="1" applyAlignment="1">
      <alignment horizontal="justify"/>
    </xf>
    <xf numFmtId="0" fontId="1" fillId="0" borderId="1" xfId="0" applyFont="1" applyBorder="1" applyAlignment="1">
      <alignment horizontal="justify"/>
    </xf>
    <xf numFmtId="2" fontId="1" fillId="0" borderId="1" xfId="0" applyNumberFormat="1" applyFont="1" applyBorder="1" applyAlignment="1">
      <alignment horizontal="justify"/>
    </xf>
    <xf numFmtId="0" fontId="26" fillId="2" borderId="1" xfId="0" applyFont="1" applyFill="1" applyBorder="1" applyAlignment="1">
      <alignment horizontal="justify"/>
    </xf>
    <xf numFmtId="2" fontId="26" fillId="2" borderId="1" xfId="0" applyNumberFormat="1" applyFont="1" applyFill="1" applyBorder="1" applyAlignment="1">
      <alignment horizontal="justify"/>
    </xf>
    <xf numFmtId="0" fontId="4" fillId="0" borderId="0" xfId="0" applyFont="1" applyAlignment="1">
      <alignment horizontal="justify" vertical="top" wrapText="1"/>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0" borderId="15" xfId="0" applyFont="1" applyBorder="1"/>
    <xf numFmtId="0" fontId="3" fillId="0" borderId="5" xfId="0" applyFont="1" applyBorder="1"/>
    <xf numFmtId="0" fontId="3" fillId="2" borderId="2" xfId="0" applyFont="1" applyFill="1" applyBorder="1"/>
    <xf numFmtId="0" fontId="3" fillId="2" borderId="3" xfId="0" applyFont="1" applyFill="1" applyBorder="1"/>
    <xf numFmtId="0" fontId="34" fillId="0" borderId="0" xfId="0" applyFont="1"/>
    <xf numFmtId="0" fontId="15" fillId="0" borderId="0" xfId="0" applyFont="1"/>
    <xf numFmtId="0" fontId="15" fillId="0" borderId="0" xfId="0" applyFont="1" applyAlignment="1">
      <alignment horizontal="justify" vertical="center" wrapText="1"/>
    </xf>
    <xf numFmtId="0" fontId="15" fillId="0" borderId="45" xfId="0" applyFont="1" applyBorder="1"/>
    <xf numFmtId="0" fontId="15" fillId="0" borderId="45" xfId="0" applyFont="1" applyBorder="1" applyAlignment="1">
      <alignment horizontal="justify" vertical="center" wrapText="1"/>
    </xf>
    <xf numFmtId="0" fontId="15" fillId="0" borderId="46" xfId="0" applyFont="1" applyBorder="1"/>
    <xf numFmtId="4" fontId="15" fillId="0" borderId="10" xfId="0" applyNumberFormat="1" applyFont="1" applyBorder="1"/>
    <xf numFmtId="0" fontId="15" fillId="0" borderId="1" xfId="0" applyFont="1" applyBorder="1"/>
    <xf numFmtId="0" fontId="15" fillId="0" borderId="9" xfId="0" applyFont="1" applyBorder="1"/>
    <xf numFmtId="0" fontId="15" fillId="0" borderId="6" xfId="0" applyFont="1" applyBorder="1"/>
    <xf numFmtId="0" fontId="34" fillId="0" borderId="0" xfId="0" applyFont="1" applyBorder="1"/>
    <xf numFmtId="4" fontId="15" fillId="0" borderId="0" xfId="0" applyNumberFormat="1" applyFont="1" applyBorder="1"/>
    <xf numFmtId="0" fontId="15" fillId="0" borderId="0" xfId="0" applyFont="1" applyBorder="1"/>
    <xf numFmtId="0" fontId="15" fillId="0" borderId="0" xfId="0" applyFont="1" applyBorder="1" applyAlignment="1">
      <alignment horizontal="justify" vertical="center" wrapText="1"/>
    </xf>
    <xf numFmtId="4" fontId="15" fillId="0" borderId="1" xfId="0" applyNumberFormat="1" applyFont="1" applyBorder="1"/>
    <xf numFmtId="0" fontId="15" fillId="0" borderId="15" xfId="0" applyFont="1" applyBorder="1"/>
    <xf numFmtId="0" fontId="10" fillId="0" borderId="45" xfId="0" applyFont="1" applyBorder="1" applyAlignment="1">
      <alignment horizontal="justify" vertical="center" wrapText="1"/>
    </xf>
    <xf numFmtId="0" fontId="15" fillId="0" borderId="22" xfId="0" applyFont="1" applyBorder="1"/>
    <xf numFmtId="0" fontId="10" fillId="0" borderId="26" xfId="0" applyFont="1" applyBorder="1" applyAlignment="1">
      <alignment horizontal="justify" vertical="center" wrapText="1"/>
    </xf>
    <xf numFmtId="0" fontId="10" fillId="0" borderId="15" xfId="0" applyFont="1" applyBorder="1" applyAlignment="1">
      <alignment horizontal="justify" vertical="center" wrapText="1"/>
    </xf>
    <xf numFmtId="0" fontId="15" fillId="0" borderId="25" xfId="0" applyFont="1" applyBorder="1"/>
    <xf numFmtId="0" fontId="10" fillId="0" borderId="29" xfId="0" applyFont="1" applyBorder="1" applyAlignment="1">
      <alignment horizontal="justify" vertical="center" wrapText="1"/>
    </xf>
    <xf numFmtId="2" fontId="0" fillId="7" borderId="0" xfId="0" applyNumberFormat="1" applyFill="1"/>
    <xf numFmtId="0" fontId="0" fillId="7" borderId="0" xfId="0" applyFill="1"/>
    <xf numFmtId="0" fontId="0" fillId="7" borderId="0" xfId="0" applyFont="1" applyFill="1"/>
    <xf numFmtId="2" fontId="17" fillId="7" borderId="0" xfId="0" applyNumberFormat="1" applyFont="1" applyFill="1" applyAlignment="1">
      <alignment vertical="center" wrapText="1"/>
    </xf>
    <xf numFmtId="2" fontId="23" fillId="0" borderId="0" xfId="0" applyNumberFormat="1" applyFont="1" applyAlignment="1">
      <alignment wrapText="1"/>
    </xf>
    <xf numFmtId="0" fontId="3" fillId="0" borderId="1" xfId="0" applyNumberFormat="1" applyFont="1" applyBorder="1" applyAlignment="1">
      <alignment horizontal="justify" vertical="top" wrapText="1"/>
    </xf>
    <xf numFmtId="0" fontId="15" fillId="0" borderId="1" xfId="0" applyFont="1" applyBorder="1" applyAlignment="1">
      <alignment horizontal="justify" vertical="top" wrapText="1"/>
    </xf>
    <xf numFmtId="0" fontId="16" fillId="0" borderId="0" xfId="0" applyFont="1" applyBorder="1" applyAlignment="1">
      <alignment horizontal="center" vertical="center" wrapText="1"/>
    </xf>
    <xf numFmtId="0" fontId="16" fillId="0" borderId="20" xfId="0" applyFont="1" applyBorder="1" applyAlignment="1">
      <alignment horizontal="center" vertical="center" wrapText="1"/>
    </xf>
    <xf numFmtId="0" fontId="0" fillId="0" borderId="0" xfId="0" applyAlignment="1">
      <alignment horizontal="center"/>
    </xf>
    <xf numFmtId="0" fontId="0" fillId="7" borderId="0" xfId="0" applyFill="1" applyAlignment="1">
      <alignment horizontal="center"/>
    </xf>
    <xf numFmtId="0" fontId="16" fillId="0" borderId="25" xfId="0" applyFont="1" applyBorder="1" applyAlignment="1">
      <alignment horizontal="center" vertical="center" wrapText="1"/>
    </xf>
    <xf numFmtId="0" fontId="15" fillId="0" borderId="1" xfId="0" applyFont="1" applyFill="1" applyBorder="1" applyAlignment="1">
      <alignment horizontal="justify" vertical="center" wrapText="1"/>
    </xf>
    <xf numFmtId="0" fontId="8" fillId="0" borderId="1" xfId="0" applyFont="1" applyBorder="1" applyAlignment="1">
      <alignment horizontal="justify" vertical="top" wrapText="1"/>
    </xf>
    <xf numFmtId="0" fontId="15" fillId="0" borderId="1" xfId="0" applyFont="1" applyFill="1" applyBorder="1" applyAlignment="1">
      <alignment horizontal="left" vertical="top" wrapText="1"/>
    </xf>
    <xf numFmtId="0" fontId="15" fillId="0" borderId="0" xfId="0" applyFont="1" applyAlignment="1">
      <alignment horizontal="justify" vertical="top"/>
    </xf>
    <xf numFmtId="4" fontId="8" fillId="0" borderId="1" xfId="0" applyNumberFormat="1" applyFont="1" applyBorder="1"/>
    <xf numFmtId="4" fontId="8" fillId="3" borderId="1" xfId="0" applyNumberFormat="1" applyFont="1" applyFill="1" applyBorder="1"/>
    <xf numFmtId="4" fontId="10" fillId="2" borderId="1" xfId="0" applyNumberFormat="1" applyFont="1" applyFill="1" applyBorder="1"/>
    <xf numFmtId="4" fontId="8" fillId="2" borderId="1" xfId="0" applyNumberFormat="1" applyFont="1" applyFill="1" applyBorder="1"/>
    <xf numFmtId="4" fontId="8" fillId="0" borderId="0" xfId="0" applyNumberFormat="1" applyFont="1"/>
    <xf numFmtId="4" fontId="8" fillId="4" borderId="1" xfId="0" applyNumberFormat="1" applyFont="1" applyFill="1" applyBorder="1"/>
    <xf numFmtId="4" fontId="10" fillId="0" borderId="1" xfId="0" applyNumberFormat="1" applyFont="1" applyFill="1" applyBorder="1"/>
    <xf numFmtId="4" fontId="6" fillId="0" borderId="0" xfId="0" applyNumberFormat="1" applyFont="1"/>
    <xf numFmtId="4" fontId="11" fillId="3" borderId="1" xfId="0" applyNumberFormat="1" applyFont="1" applyFill="1" applyBorder="1"/>
    <xf numFmtId="4" fontId="7" fillId="2" borderId="1" xfId="0" applyNumberFormat="1" applyFont="1" applyFill="1" applyBorder="1"/>
    <xf numFmtId="4" fontId="6" fillId="0" borderId="1" xfId="0" applyNumberFormat="1" applyFont="1" applyBorder="1"/>
    <xf numFmtId="4" fontId="7" fillId="0" borderId="1" xfId="0" applyNumberFormat="1" applyFont="1" applyFill="1" applyBorder="1"/>
    <xf numFmtId="4" fontId="6" fillId="0" borderId="1" xfId="0" applyNumberFormat="1" applyFont="1" applyFill="1" applyBorder="1"/>
    <xf numFmtId="4" fontId="8" fillId="0" borderId="1" xfId="0" applyNumberFormat="1" applyFont="1" applyBorder="1" applyAlignment="1">
      <alignment vertical="top"/>
    </xf>
    <xf numFmtId="4" fontId="8" fillId="0" borderId="1" xfId="0" applyNumberFormat="1" applyFont="1" applyFill="1" applyBorder="1"/>
    <xf numFmtId="4" fontId="11" fillId="4" borderId="1" xfId="0" applyNumberFormat="1" applyFont="1" applyFill="1" applyBorder="1"/>
    <xf numFmtId="4" fontId="11" fillId="0" borderId="1" xfId="0" applyNumberFormat="1" applyFont="1" applyBorder="1"/>
    <xf numFmtId="4" fontId="12" fillId="2" borderId="1" xfId="0" applyNumberFormat="1" applyFont="1" applyFill="1" applyBorder="1"/>
    <xf numFmtId="4" fontId="11" fillId="2" borderId="1" xfId="0" applyNumberFormat="1" applyFont="1" applyFill="1" applyBorder="1"/>
    <xf numFmtId="4" fontId="12" fillId="0" borderId="1" xfId="0" applyNumberFormat="1" applyFont="1" applyFill="1" applyBorder="1"/>
    <xf numFmtId="4" fontId="11" fillId="0" borderId="1" xfId="0" applyNumberFormat="1" applyFont="1" applyFill="1" applyBorder="1"/>
    <xf numFmtId="4" fontId="8" fillId="3" borderId="3" xfId="0" applyNumberFormat="1" applyFont="1" applyFill="1" applyBorder="1"/>
    <xf numFmtId="4" fontId="8" fillId="3" borderId="4" xfId="0" applyNumberFormat="1" applyFont="1" applyFill="1" applyBorder="1"/>
    <xf numFmtId="4" fontId="8" fillId="0" borderId="29" xfId="0" applyNumberFormat="1" applyFont="1" applyBorder="1" applyAlignment="1">
      <alignment horizontal="center"/>
    </xf>
    <xf numFmtId="4" fontId="8" fillId="0" borderId="37" xfId="0" applyNumberFormat="1" applyFont="1" applyBorder="1"/>
    <xf numFmtId="4" fontId="8" fillId="0" borderId="26" xfId="0" applyNumberFormat="1" applyFont="1" applyBorder="1" applyAlignment="1">
      <alignment horizontal="center"/>
    </xf>
    <xf numFmtId="4" fontId="8" fillId="0" borderId="38" xfId="0" applyNumberFormat="1" applyFont="1" applyBorder="1"/>
    <xf numFmtId="4" fontId="8" fillId="0" borderId="28" xfId="0" applyNumberFormat="1" applyFont="1" applyBorder="1" applyAlignment="1">
      <alignment horizontal="center"/>
    </xf>
    <xf numFmtId="4" fontId="8" fillId="0" borderId="39" xfId="0" applyNumberFormat="1" applyFont="1" applyBorder="1"/>
    <xf numFmtId="4" fontId="8" fillId="2" borderId="34" xfId="0" applyNumberFormat="1" applyFont="1" applyFill="1" applyBorder="1" applyAlignment="1">
      <alignment horizontal="center"/>
    </xf>
    <xf numFmtId="4" fontId="8" fillId="0" borderId="24" xfId="0" applyNumberFormat="1" applyFont="1" applyBorder="1"/>
    <xf numFmtId="4" fontId="21" fillId="3" borderId="3" xfId="0" applyNumberFormat="1" applyFont="1" applyFill="1" applyBorder="1"/>
    <xf numFmtId="4" fontId="21" fillId="3" borderId="4" xfId="0" applyNumberFormat="1" applyFont="1" applyFill="1" applyBorder="1"/>
    <xf numFmtId="4" fontId="21" fillId="2" borderId="3" xfId="0" applyNumberFormat="1" applyFont="1" applyFill="1" applyBorder="1"/>
    <xf numFmtId="4" fontId="21" fillId="2" borderId="4" xfId="0" applyNumberFormat="1" applyFont="1" applyFill="1" applyBorder="1"/>
    <xf numFmtId="4" fontId="22" fillId="0" borderId="15" xfId="0" applyNumberFormat="1" applyFont="1" applyBorder="1"/>
    <xf numFmtId="4" fontId="22" fillId="0" borderId="1" xfId="0" applyNumberFormat="1" applyFont="1" applyBorder="1"/>
    <xf numFmtId="4" fontId="22" fillId="0" borderId="0" xfId="0" applyNumberFormat="1" applyFont="1"/>
    <xf numFmtId="4" fontId="22" fillId="2" borderId="3" xfId="0" applyNumberFormat="1" applyFont="1" applyFill="1" applyBorder="1"/>
    <xf numFmtId="4" fontId="22" fillId="2" borderId="4" xfId="0" applyNumberFormat="1" applyFont="1" applyFill="1" applyBorder="1"/>
    <xf numFmtId="4" fontId="22" fillId="4" borderId="3" xfId="0" applyNumberFormat="1" applyFont="1" applyFill="1" applyBorder="1"/>
    <xf numFmtId="4" fontId="22" fillId="4" borderId="4" xfId="0" applyNumberFormat="1" applyFont="1" applyFill="1" applyBorder="1"/>
    <xf numFmtId="4" fontId="22" fillId="2" borderId="1" xfId="0" applyNumberFormat="1" applyFont="1" applyFill="1" applyBorder="1"/>
    <xf numFmtId="4" fontId="21" fillId="2" borderId="1" xfId="0" applyNumberFormat="1" applyFont="1" applyFill="1" applyBorder="1"/>
    <xf numFmtId="4" fontId="22" fillId="3" borderId="3" xfId="0" applyNumberFormat="1" applyFont="1" applyFill="1" applyBorder="1"/>
    <xf numFmtId="4" fontId="22" fillId="3" borderId="4" xfId="0" applyNumberFormat="1" applyFont="1" applyFill="1" applyBorder="1"/>
    <xf numFmtId="4" fontId="22" fillId="0" borderId="5" xfId="0" applyNumberFormat="1" applyFont="1" applyBorder="1"/>
    <xf numFmtId="4" fontId="21" fillId="2" borderId="14" xfId="0" applyNumberFormat="1" applyFont="1" applyFill="1" applyBorder="1"/>
    <xf numFmtId="4" fontId="23" fillId="0" borderId="0" xfId="0" applyNumberFormat="1" applyFont="1"/>
    <xf numFmtId="4" fontId="23" fillId="0" borderId="15" xfId="0" applyNumberFormat="1" applyFont="1" applyBorder="1"/>
    <xf numFmtId="4" fontId="23" fillId="0" borderId="1" xfId="0" applyNumberFormat="1" applyFont="1" applyBorder="1"/>
    <xf numFmtId="4" fontId="23" fillId="0" borderId="5" xfId="0" applyNumberFormat="1" applyFont="1" applyBorder="1"/>
    <xf numFmtId="4" fontId="23" fillId="2" borderId="15" xfId="0" applyNumberFormat="1" applyFont="1" applyFill="1" applyBorder="1"/>
    <xf numFmtId="4" fontId="23" fillId="2" borderId="4" xfId="0" applyNumberFormat="1" applyFont="1" applyFill="1" applyBorder="1"/>
    <xf numFmtId="0" fontId="0" fillId="6" borderId="0" xfId="3" applyFont="1" applyFill="1" applyBorder="1" applyAlignment="1">
      <alignment vertical="top" wrapText="1"/>
    </xf>
    <xf numFmtId="0" fontId="15" fillId="6" borderId="0" xfId="0" applyFont="1" applyFill="1" applyBorder="1" applyAlignment="1">
      <alignment vertical="top" wrapText="1"/>
    </xf>
    <xf numFmtId="0" fontId="35" fillId="6" borderId="0" xfId="0" applyFont="1" applyFill="1" applyBorder="1" applyAlignment="1">
      <alignment vertical="top"/>
    </xf>
    <xf numFmtId="0" fontId="15" fillId="6" borderId="0" xfId="0" applyFont="1" applyFill="1" applyBorder="1" applyAlignment="1">
      <alignment vertical="top"/>
    </xf>
    <xf numFmtId="0" fontId="15" fillId="6" borderId="0" xfId="0" applyFont="1" applyFill="1" applyBorder="1" applyAlignment="1">
      <alignment horizontal="right" vertical="top" wrapText="1"/>
    </xf>
    <xf numFmtId="0" fontId="8" fillId="6" borderId="0" xfId="0" applyFont="1" applyFill="1" applyBorder="1" applyAlignment="1">
      <alignment vertical="top" wrapText="1"/>
    </xf>
    <xf numFmtId="0" fontId="35" fillId="6" borderId="0" xfId="0" applyFont="1" applyFill="1" applyBorder="1" applyAlignment="1">
      <alignment vertical="top" wrapText="1"/>
    </xf>
    <xf numFmtId="0" fontId="15" fillId="6" borderId="0" xfId="0" quotePrefix="1" applyFont="1" applyFill="1" applyBorder="1" applyAlignment="1">
      <alignment vertical="top" wrapText="1"/>
    </xf>
    <xf numFmtId="0" fontId="8" fillId="6" borderId="0" xfId="0" applyNumberFormat="1" applyFont="1" applyFill="1" applyBorder="1" applyAlignment="1">
      <alignment vertical="top" wrapText="1"/>
    </xf>
    <xf numFmtId="0" fontId="0" fillId="6" borderId="0" xfId="3" applyFont="1" applyFill="1" applyBorder="1" applyAlignment="1">
      <alignment horizontal="left" vertical="top" wrapText="1"/>
    </xf>
    <xf numFmtId="0" fontId="8" fillId="6" borderId="0" xfId="0" quotePrefix="1" applyFont="1" applyFill="1" applyBorder="1" applyAlignment="1">
      <alignment vertical="top" wrapText="1"/>
    </xf>
    <xf numFmtId="0" fontId="15" fillId="6" borderId="0" xfId="0" applyFont="1" applyFill="1" applyBorder="1" applyAlignment="1">
      <alignment horizontal="center" vertical="top" wrapText="1"/>
    </xf>
    <xf numFmtId="0" fontId="15" fillId="6" borderId="0" xfId="3" applyFont="1" applyFill="1" applyBorder="1" applyAlignment="1">
      <alignment vertical="top" wrapText="1"/>
    </xf>
    <xf numFmtId="0" fontId="15" fillId="6" borderId="0" xfId="3" applyFont="1" applyFill="1" applyBorder="1" applyAlignment="1">
      <alignment wrapText="1"/>
    </xf>
    <xf numFmtId="0" fontId="0" fillId="6" borderId="0" xfId="3" applyFont="1" applyFill="1" applyBorder="1" applyAlignment="1">
      <alignment wrapText="1"/>
    </xf>
    <xf numFmtId="4" fontId="15" fillId="0" borderId="0" xfId="0" applyNumberFormat="1" applyFont="1"/>
    <xf numFmtId="4" fontId="15" fillId="0" borderId="45" xfId="0" applyNumberFormat="1" applyFont="1" applyBorder="1"/>
    <xf numFmtId="4" fontId="15" fillId="0" borderId="15" xfId="0" applyNumberFormat="1" applyFont="1" applyBorder="1"/>
    <xf numFmtId="4" fontId="15" fillId="0" borderId="42" xfId="0" applyNumberFormat="1" applyFont="1" applyBorder="1"/>
    <xf numFmtId="4" fontId="15" fillId="2" borderId="15" xfId="0" applyNumberFormat="1" applyFont="1" applyFill="1" applyBorder="1"/>
    <xf numFmtId="4" fontId="15" fillId="0" borderId="27" xfId="0" applyNumberFormat="1" applyFont="1" applyBorder="1"/>
    <xf numFmtId="4" fontId="15" fillId="0" borderId="8" xfId="0" applyNumberFormat="1" applyFont="1" applyBorder="1"/>
    <xf numFmtId="4" fontId="10" fillId="2" borderId="45" xfId="0" applyNumberFormat="1" applyFont="1" applyFill="1" applyBorder="1"/>
    <xf numFmtId="4" fontId="15" fillId="2" borderId="1" xfId="0" applyNumberFormat="1" applyFont="1" applyFill="1" applyBorder="1"/>
    <xf numFmtId="4" fontId="15" fillId="8" borderId="44" xfId="0" applyNumberFormat="1" applyFont="1" applyFill="1" applyBorder="1"/>
    <xf numFmtId="0" fontId="15" fillId="0" borderId="0" xfId="0" applyFont="1" applyAlignment="1">
      <alignment horizontal="center"/>
    </xf>
    <xf numFmtId="0" fontId="37" fillId="0" borderId="0" xfId="0" applyFont="1" applyAlignment="1">
      <alignment horizontal="center"/>
    </xf>
    <xf numFmtId="0" fontId="37" fillId="0" borderId="0" xfId="0" applyFont="1"/>
    <xf numFmtId="0" fontId="8" fillId="0" borderId="0" xfId="0" applyFont="1" applyBorder="1" applyAlignment="1">
      <alignment horizontal="center" vertical="center"/>
    </xf>
    <xf numFmtId="0" fontId="38" fillId="0" borderId="0" xfId="0" applyFont="1"/>
    <xf numFmtId="49" fontId="15" fillId="0" borderId="1" xfId="0" applyNumberFormat="1" applyFont="1" applyBorder="1" applyAlignment="1">
      <alignment horizontal="center" vertical="top"/>
    </xf>
    <xf numFmtId="49" fontId="15" fillId="0" borderId="1" xfId="0" applyNumberFormat="1" applyFont="1" applyBorder="1" applyAlignment="1">
      <alignment horizontal="justify" vertical="justify" wrapText="1"/>
    </xf>
    <xf numFmtId="1" fontId="15" fillId="0" borderId="1" xfId="0" applyNumberFormat="1" applyFont="1" applyBorder="1" applyAlignment="1">
      <alignment horizontal="center" vertical="center" wrapText="1"/>
    </xf>
    <xf numFmtId="1" fontId="15" fillId="0" borderId="1" xfId="0" applyNumberFormat="1" applyFont="1" applyBorder="1" applyAlignment="1">
      <alignment horizontal="justify" vertical="justify" wrapText="1"/>
    </xf>
    <xf numFmtId="0" fontId="15" fillId="0" borderId="1" xfId="0" applyFont="1" applyBorder="1" applyAlignment="1">
      <alignment horizontal="center"/>
    </xf>
    <xf numFmtId="4" fontId="15" fillId="0" borderId="1" xfId="0" applyNumberFormat="1" applyFont="1" applyBorder="1" applyAlignment="1">
      <alignment horizontal="right"/>
    </xf>
    <xf numFmtId="0" fontId="15" fillId="0" borderId="0" xfId="0" applyFont="1" applyAlignment="1">
      <alignment horizontal="left"/>
    </xf>
    <xf numFmtId="2" fontId="15" fillId="0" borderId="1" xfId="0" applyNumberFormat="1" applyFont="1" applyBorder="1" applyAlignment="1">
      <alignment horizontal="right"/>
    </xf>
    <xf numFmtId="1" fontId="15" fillId="0" borderId="1" xfId="0" applyNumberFormat="1" applyFont="1" applyBorder="1" applyAlignment="1">
      <alignment horizontal="center" vertical="top"/>
    </xf>
    <xf numFmtId="4" fontId="35" fillId="2" borderId="1" xfId="0" applyNumberFormat="1" applyFont="1" applyFill="1" applyBorder="1" applyAlignment="1">
      <alignment horizontal="right"/>
    </xf>
    <xf numFmtId="1" fontId="15" fillId="0" borderId="0" xfId="0" applyNumberFormat="1" applyFont="1" applyAlignment="1">
      <alignment horizontal="center" vertical="top"/>
    </xf>
    <xf numFmtId="0" fontId="39" fillId="0" borderId="0" xfId="0" applyFont="1" applyFill="1" applyBorder="1" applyAlignment="1">
      <alignment horizontal="justify" vertical="center" wrapText="1"/>
    </xf>
    <xf numFmtId="0" fontId="15" fillId="0" borderId="0" xfId="0" applyFont="1" applyAlignment="1">
      <alignment horizontal="right"/>
    </xf>
    <xf numFmtId="4" fontId="15" fillId="0" borderId="0" xfId="0" applyNumberFormat="1" applyFont="1" applyAlignment="1">
      <alignment horizontal="right"/>
    </xf>
    <xf numFmtId="1" fontId="35" fillId="0" borderId="1" xfId="0" applyNumberFormat="1" applyFont="1" applyBorder="1" applyAlignment="1">
      <alignment horizontal="center" vertical="center" wrapText="1"/>
    </xf>
    <xf numFmtId="1" fontId="35" fillId="0" borderId="1" xfId="0" applyNumberFormat="1" applyFont="1" applyBorder="1" applyAlignment="1">
      <alignment horizontal="justify" vertical="justify" wrapText="1"/>
    </xf>
    <xf numFmtId="0" fontId="15" fillId="0" borderId="1" xfId="0" applyFont="1" applyFill="1" applyBorder="1" applyAlignment="1">
      <alignment horizontal="justify" vertical="top" wrapText="1"/>
    </xf>
    <xf numFmtId="0" fontId="0" fillId="0" borderId="0" xfId="0" applyFont="1" applyAlignment="1">
      <alignment horizontal="center"/>
    </xf>
    <xf numFmtId="49" fontId="5" fillId="0" borderId="1" xfId="0" applyNumberFormat="1" applyFont="1" applyBorder="1" applyAlignment="1">
      <alignment horizontal="center" vertical="top"/>
    </xf>
    <xf numFmtId="0" fontId="5" fillId="0" borderId="1" xfId="0" applyNumberFormat="1" applyFont="1" applyBorder="1" applyAlignment="1">
      <alignment horizontal="justify" vertical="top" wrapText="1"/>
    </xf>
    <xf numFmtId="1" fontId="31" fillId="0" borderId="1" xfId="0" applyNumberFormat="1" applyFont="1" applyBorder="1" applyAlignment="1">
      <alignment horizontal="center" vertical="center" wrapText="1"/>
    </xf>
    <xf numFmtId="1" fontId="31" fillId="0" borderId="1" xfId="0" applyNumberFormat="1" applyFont="1" applyBorder="1" applyAlignment="1">
      <alignment horizontal="justify" vertical="justify" wrapText="1"/>
    </xf>
    <xf numFmtId="0" fontId="5" fillId="0" borderId="1" xfId="0" applyFont="1" applyBorder="1" applyAlignment="1">
      <alignment horizontal="center"/>
    </xf>
    <xf numFmtId="4" fontId="5" fillId="0" borderId="1" xfId="0" applyNumberFormat="1" applyFont="1" applyBorder="1" applyAlignment="1">
      <alignment horizontal="right"/>
    </xf>
    <xf numFmtId="0" fontId="5" fillId="0" borderId="1" xfId="0" applyFont="1" applyBorder="1" applyAlignment="1">
      <alignment horizontal="justify" vertical="center" wrapText="1"/>
    </xf>
    <xf numFmtId="0" fontId="5" fillId="0" borderId="1" xfId="0" applyFont="1" applyBorder="1" applyAlignment="1">
      <alignment horizontal="justify" vertical="justify" wrapText="1"/>
    </xf>
    <xf numFmtId="2" fontId="5" fillId="0" borderId="1" xfId="0" applyNumberFormat="1" applyFont="1" applyBorder="1" applyAlignment="1">
      <alignment horizontal="right"/>
    </xf>
    <xf numFmtId="1" fontId="5" fillId="0" borderId="1" xfId="0" applyNumberFormat="1" applyFont="1" applyBorder="1" applyAlignment="1">
      <alignment horizontal="center" vertical="top"/>
    </xf>
    <xf numFmtId="4" fontId="31" fillId="2" borderId="1" xfId="0" applyNumberFormat="1" applyFont="1" applyFill="1" applyBorder="1" applyAlignment="1">
      <alignment horizontal="right"/>
    </xf>
    <xf numFmtId="2" fontId="15" fillId="0" borderId="0" xfId="0" applyNumberFormat="1" applyFont="1" applyAlignment="1">
      <alignment horizontal="right"/>
    </xf>
    <xf numFmtId="0" fontId="15" fillId="0" borderId="15" xfId="0" applyFont="1" applyBorder="1" applyAlignment="1">
      <alignment horizontal="center"/>
    </xf>
    <xf numFmtId="4" fontId="15" fillId="0" borderId="15" xfId="0" applyNumberFormat="1" applyFont="1" applyBorder="1" applyAlignment="1">
      <alignment horizontal="center"/>
    </xf>
    <xf numFmtId="4" fontId="15" fillId="0" borderId="1" xfId="0" applyNumberFormat="1" applyFont="1" applyBorder="1" applyAlignment="1">
      <alignment horizontal="center"/>
    </xf>
    <xf numFmtId="0" fontId="15" fillId="0" borderId="5" xfId="0" applyFont="1" applyBorder="1" applyAlignment="1">
      <alignment horizontal="center"/>
    </xf>
    <xf numFmtId="0" fontId="15" fillId="0" borderId="16" xfId="0" applyFont="1" applyBorder="1" applyAlignment="1">
      <alignment horizontal="center"/>
    </xf>
    <xf numFmtId="4" fontId="15" fillId="0" borderId="5" xfId="0" applyNumberFormat="1" applyFont="1" applyBorder="1" applyAlignment="1">
      <alignment horizontal="center"/>
    </xf>
    <xf numFmtId="0" fontId="35" fillId="2" borderId="2" xfId="0" applyFont="1" applyFill="1" applyBorder="1" applyAlignment="1">
      <alignment horizontal="center"/>
    </xf>
    <xf numFmtId="0" fontId="15" fillId="2" borderId="3" xfId="0" applyFont="1" applyFill="1" applyBorder="1" applyAlignment="1">
      <alignment horizontal="center"/>
    </xf>
    <xf numFmtId="4" fontId="15" fillId="8" borderId="4" xfId="0" applyNumberFormat="1" applyFont="1" applyFill="1" applyBorder="1" applyAlignment="1">
      <alignment horizontal="center"/>
    </xf>
    <xf numFmtId="4" fontId="8" fillId="0" borderId="8" xfId="0" applyNumberFormat="1" applyFont="1" applyBorder="1" applyAlignment="1">
      <alignment horizontal="right"/>
    </xf>
    <xf numFmtId="4" fontId="8" fillId="0" borderId="10" xfId="0" applyNumberFormat="1" applyFont="1" applyBorder="1" applyAlignment="1">
      <alignment horizontal="right"/>
    </xf>
    <xf numFmtId="4" fontId="9" fillId="0" borderId="10" xfId="0" applyNumberFormat="1" applyFont="1" applyBorder="1" applyAlignment="1">
      <alignment horizontal="right"/>
    </xf>
    <xf numFmtId="4" fontId="8" fillId="2" borderId="4" xfId="0" applyNumberFormat="1" applyFont="1" applyFill="1" applyBorder="1" applyAlignment="1">
      <alignment horizontal="right"/>
    </xf>
    <xf numFmtId="4" fontId="8" fillId="2" borderId="19" xfId="0" applyNumberFormat="1" applyFont="1" applyFill="1" applyBorder="1" applyAlignment="1">
      <alignment horizontal="right"/>
    </xf>
    <xf numFmtId="4" fontId="10" fillId="2" borderId="4" xfId="0" applyNumberFormat="1" applyFont="1" applyFill="1" applyBorder="1" applyAlignment="1">
      <alignment horizontal="right"/>
    </xf>
    <xf numFmtId="1" fontId="14" fillId="0" borderId="31" xfId="0" applyNumberFormat="1" applyFont="1" applyBorder="1" applyAlignment="1">
      <alignment horizontal="center" vertical="center" wrapText="1"/>
    </xf>
    <xf numFmtId="2" fontId="1" fillId="6" borderId="1" xfId="0" applyNumberFormat="1" applyFont="1" applyFill="1" applyBorder="1"/>
    <xf numFmtId="4" fontId="0" fillId="0" borderId="0" xfId="0" applyNumberFormat="1"/>
    <xf numFmtId="4" fontId="1" fillId="3" borderId="1" xfId="0" applyNumberFormat="1" applyFont="1" applyFill="1" applyBorder="1"/>
    <xf numFmtId="4" fontId="1" fillId="2" borderId="1" xfId="0" applyNumberFormat="1" applyFont="1" applyFill="1" applyBorder="1"/>
    <xf numFmtId="4" fontId="1" fillId="0" borderId="1" xfId="0" applyNumberFormat="1" applyFont="1" applyBorder="1"/>
    <xf numFmtId="4" fontId="26" fillId="2" borderId="1" xfId="0" applyNumberFormat="1" applyFont="1" applyFill="1" applyBorder="1"/>
    <xf numFmtId="4" fontId="26" fillId="0" borderId="1" xfId="0" applyNumberFormat="1" applyFont="1" applyFill="1" applyBorder="1"/>
    <xf numFmtId="4" fontId="1" fillId="0" borderId="1" xfId="0" applyNumberFormat="1" applyFont="1" applyFill="1" applyBorder="1"/>
    <xf numFmtId="4" fontId="1" fillId="4" borderId="1" xfId="0" applyNumberFormat="1" applyFont="1" applyFill="1" applyBorder="1"/>
    <xf numFmtId="4" fontId="29" fillId="2" borderId="1" xfId="0" applyNumberFormat="1" applyFont="1" applyFill="1" applyBorder="1"/>
    <xf numFmtId="4" fontId="3" fillId="0" borderId="1" xfId="0" applyNumberFormat="1" applyFont="1" applyBorder="1"/>
    <xf numFmtId="4" fontId="29" fillId="0" borderId="1" xfId="0" applyNumberFormat="1" applyFont="1" applyFill="1" applyBorder="1"/>
    <xf numFmtId="4" fontId="3" fillId="0" borderId="1" xfId="0" applyNumberFormat="1" applyFont="1" applyFill="1" applyBorder="1"/>
    <xf numFmtId="4" fontId="0" fillId="2" borderId="1" xfId="0" applyNumberFormat="1" applyFill="1" applyBorder="1"/>
    <xf numFmtId="4" fontId="0" fillId="0" borderId="1" xfId="0" applyNumberFormat="1" applyBorder="1"/>
    <xf numFmtId="4" fontId="20" fillId="2" borderId="1" xfId="0" applyNumberFormat="1" applyFont="1" applyFill="1" applyBorder="1"/>
    <xf numFmtId="4" fontId="3" fillId="2" borderId="1" xfId="0" applyNumberFormat="1" applyFont="1" applyFill="1" applyBorder="1"/>
    <xf numFmtId="4" fontId="30" fillId="0" borderId="1" xfId="0" applyNumberFormat="1" applyFont="1" applyBorder="1"/>
    <xf numFmtId="4" fontId="1" fillId="4" borderId="1" xfId="0" applyNumberFormat="1" applyFont="1" applyFill="1" applyBorder="1" applyAlignment="1">
      <alignment horizontal="justify"/>
    </xf>
    <xf numFmtId="4" fontId="5" fillId="2" borderId="1" xfId="0" applyNumberFormat="1" applyFont="1" applyFill="1" applyBorder="1" applyAlignment="1">
      <alignment horizontal="justify"/>
    </xf>
    <xf numFmtId="4" fontId="1" fillId="0" borderId="1" xfId="0" applyNumberFormat="1" applyFont="1" applyBorder="1" applyAlignment="1">
      <alignment horizontal="justify"/>
    </xf>
    <xf numFmtId="4" fontId="26" fillId="2" borderId="1" xfId="0" applyNumberFormat="1" applyFont="1" applyFill="1" applyBorder="1" applyAlignment="1">
      <alignment horizontal="justify"/>
    </xf>
    <xf numFmtId="0" fontId="1" fillId="0" borderId="1" xfId="0" applyNumberFormat="1" applyFont="1" applyBorder="1" applyAlignment="1">
      <alignment horizontal="justify" vertical="top" wrapText="1"/>
    </xf>
    <xf numFmtId="4" fontId="3" fillId="0" borderId="15" xfId="0" applyNumberFormat="1" applyFont="1" applyBorder="1"/>
    <xf numFmtId="4" fontId="3" fillId="0" borderId="5" xfId="0" applyNumberFormat="1" applyFont="1" applyBorder="1"/>
    <xf numFmtId="4" fontId="3" fillId="2" borderId="4" xfId="0" applyNumberFormat="1" applyFont="1" applyFill="1" applyBorder="1"/>
    <xf numFmtId="0" fontId="8" fillId="6" borderId="1" xfId="0" applyFont="1" applyFill="1" applyBorder="1" applyAlignment="1">
      <alignment horizontal="justify" vertical="center" wrapText="1"/>
    </xf>
    <xf numFmtId="0" fontId="8" fillId="6" borderId="1" xfId="0" applyFont="1" applyFill="1" applyBorder="1"/>
    <xf numFmtId="2" fontId="8" fillId="6" borderId="1" xfId="0" applyNumberFormat="1" applyFont="1" applyFill="1" applyBorder="1"/>
    <xf numFmtId="4" fontId="8" fillId="6" borderId="1" xfId="0" applyNumberFormat="1" applyFont="1" applyFill="1" applyBorder="1"/>
    <xf numFmtId="0" fontId="8" fillId="0" borderId="1" xfId="0" applyFont="1" applyBorder="1" applyAlignment="1">
      <alignment horizontal="center" vertical="center"/>
    </xf>
    <xf numFmtId="0" fontId="6"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Border="1" applyAlignment="1">
      <alignment vertical="top" wrapText="1"/>
    </xf>
    <xf numFmtId="4" fontId="8" fillId="0" borderId="0" xfId="0" applyNumberFormat="1" applyFont="1" applyBorder="1" applyAlignment="1">
      <alignment vertical="top" wrapText="1"/>
    </xf>
    <xf numFmtId="0" fontId="8" fillId="3" borderId="1" xfId="0" applyFont="1" applyFill="1" applyBorder="1" applyAlignment="1">
      <alignment horizontal="center" vertical="center"/>
    </xf>
    <xf numFmtId="0" fontId="1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0" xfId="0" applyFont="1" applyAlignment="1">
      <alignment horizontal="center" vertical="center"/>
    </xf>
    <xf numFmtId="0" fontId="8" fillId="4" borderId="1" xfId="0" applyFont="1" applyFill="1" applyBorder="1" applyAlignment="1">
      <alignment horizontal="center" vertical="center"/>
    </xf>
    <xf numFmtId="0" fontId="6" fillId="0" borderId="0" xfId="0" applyFont="1" applyAlignment="1">
      <alignment horizontal="center" vertical="center"/>
    </xf>
    <xf numFmtId="0" fontId="11"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6" borderId="0" xfId="0" applyFont="1" applyFill="1"/>
    <xf numFmtId="0" fontId="11" fillId="4" borderId="1" xfId="0" applyFont="1" applyFill="1" applyBorder="1" applyAlignment="1">
      <alignment horizontal="center"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0" borderId="35"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2" borderId="2" xfId="0" applyFont="1" applyFill="1" applyBorder="1" applyAlignment="1">
      <alignment horizontal="center" vertical="center"/>
    </xf>
    <xf numFmtId="0" fontId="15" fillId="0" borderId="0" xfId="0" applyFont="1" applyBorder="1" applyAlignment="1">
      <alignment horizontal="center" vertical="top"/>
    </xf>
    <xf numFmtId="0" fontId="15" fillId="0" borderId="0" xfId="0" applyFont="1" applyBorder="1" applyAlignment="1">
      <alignment horizontal="right"/>
    </xf>
    <xf numFmtId="0" fontId="15" fillId="0" borderId="26" xfId="0" applyFont="1" applyBorder="1" applyAlignment="1">
      <alignment horizontal="center" vertical="top"/>
    </xf>
    <xf numFmtId="0" fontId="15" fillId="0" borderId="27" xfId="0" applyFont="1" applyBorder="1" applyAlignment="1">
      <alignment horizontal="right"/>
    </xf>
    <xf numFmtId="0" fontId="34" fillId="0" borderId="0" xfId="0" applyFont="1" applyBorder="1" applyAlignment="1">
      <alignment wrapText="1"/>
    </xf>
    <xf numFmtId="0" fontId="15" fillId="0" borderId="55" xfId="0" applyFont="1" applyBorder="1"/>
    <xf numFmtId="0" fontId="15" fillId="0" borderId="55" xfId="0" applyFont="1" applyBorder="1" applyAlignment="1">
      <alignment horizontal="right"/>
    </xf>
    <xf numFmtId="4" fontId="15" fillId="2" borderId="55" xfId="0" applyNumberFormat="1" applyFont="1" applyFill="1" applyBorder="1"/>
    <xf numFmtId="0" fontId="15" fillId="0" borderId="55" xfId="0" applyFont="1" applyBorder="1" applyAlignment="1">
      <alignment horizontal="left"/>
    </xf>
    <xf numFmtId="4" fontId="15" fillId="0" borderId="55" xfId="0" applyNumberFormat="1" applyFont="1" applyBorder="1"/>
    <xf numFmtId="0" fontId="15" fillId="0" borderId="0" xfId="0" applyFont="1" applyBorder="1" applyAlignment="1">
      <alignment horizontal="left"/>
    </xf>
    <xf numFmtId="0" fontId="15" fillId="0" borderId="56" xfId="0" applyFont="1" applyBorder="1" applyAlignment="1">
      <alignment horizontal="center" vertical="top"/>
    </xf>
    <xf numFmtId="0" fontId="15" fillId="0" borderId="20" xfId="0" applyFont="1" applyBorder="1" applyAlignment="1">
      <alignment horizontal="right"/>
    </xf>
    <xf numFmtId="0" fontId="15" fillId="0" borderId="20" xfId="0" applyFont="1" applyBorder="1"/>
    <xf numFmtId="4" fontId="15" fillId="0" borderId="20" xfId="0" applyNumberFormat="1" applyFont="1" applyBorder="1"/>
    <xf numFmtId="4" fontId="15" fillId="0" borderId="21" xfId="0" applyNumberFormat="1" applyFont="1" applyBorder="1"/>
    <xf numFmtId="0" fontId="15" fillId="0" borderId="57" xfId="0" applyFont="1" applyBorder="1" applyAlignment="1">
      <alignment horizontal="center" vertical="top"/>
    </xf>
    <xf numFmtId="0" fontId="15" fillId="0" borderId="22" xfId="0" applyFont="1" applyBorder="1" applyAlignment="1">
      <alignment horizontal="right"/>
    </xf>
    <xf numFmtId="4" fontId="15" fillId="0" borderId="22" xfId="0" applyNumberFormat="1" applyFont="1" applyBorder="1"/>
    <xf numFmtId="4" fontId="15" fillId="0" borderId="23" xfId="0" applyNumberFormat="1" applyFont="1" applyBorder="1"/>
    <xf numFmtId="0" fontId="15" fillId="0" borderId="58" xfId="0" applyFont="1" applyBorder="1" applyAlignment="1">
      <alignment horizontal="center" vertical="top"/>
    </xf>
    <xf numFmtId="4" fontId="15" fillId="0" borderId="59" xfId="0" applyNumberFormat="1" applyFont="1" applyBorder="1"/>
    <xf numFmtId="0" fontId="15" fillId="0" borderId="60" xfId="0" applyFont="1" applyBorder="1" applyAlignment="1">
      <alignment horizontal="center" vertical="top"/>
    </xf>
    <xf numFmtId="0" fontId="15" fillId="0" borderId="61" xfId="0" applyFont="1" applyBorder="1" applyAlignment="1">
      <alignment horizontal="right"/>
    </xf>
    <xf numFmtId="0" fontId="15" fillId="0" borderId="61" xfId="0" applyFont="1" applyBorder="1"/>
    <xf numFmtId="4" fontId="15" fillId="0" borderId="61" xfId="0" applyNumberFormat="1" applyFont="1" applyBorder="1" applyAlignment="1">
      <alignment horizontal="right"/>
    </xf>
    <xf numFmtId="4" fontId="35" fillId="8" borderId="24" xfId="0" applyNumberFormat="1" applyFont="1" applyFill="1" applyBorder="1"/>
    <xf numFmtId="0" fontId="15" fillId="0" borderId="0" xfId="0" applyFont="1" applyBorder="1" applyAlignment="1">
      <alignment horizontal="right" vertical="top" wrapText="1"/>
    </xf>
    <xf numFmtId="0" fontId="15" fillId="0" borderId="50" xfId="0" applyFont="1" applyBorder="1" applyAlignment="1">
      <alignment horizontal="center" vertical="top"/>
    </xf>
    <xf numFmtId="0" fontId="15" fillId="0" borderId="51" xfId="0" applyFont="1" applyBorder="1" applyAlignment="1">
      <alignment horizontal="center" vertical="top" wrapText="1"/>
    </xf>
    <xf numFmtId="0" fontId="15" fillId="0" borderId="52" xfId="0" applyFont="1" applyBorder="1" applyAlignment="1">
      <alignment horizontal="right"/>
    </xf>
    <xf numFmtId="0" fontId="15" fillId="0" borderId="53" xfId="0" applyFont="1" applyBorder="1" applyAlignment="1">
      <alignment horizontal="center"/>
    </xf>
    <xf numFmtId="4" fontId="15" fillId="0" borderId="53" xfId="0" applyNumberFormat="1" applyFont="1" applyBorder="1" applyAlignment="1">
      <alignment horizontal="center"/>
    </xf>
    <xf numFmtId="4" fontId="15" fillId="0" borderId="54" xfId="0" applyNumberFormat="1" applyFont="1" applyBorder="1" applyAlignment="1">
      <alignment horizontal="center"/>
    </xf>
    <xf numFmtId="0" fontId="15" fillId="0" borderId="0" xfId="0" applyFont="1" applyBorder="1" applyAlignment="1">
      <alignment vertical="top" wrapText="1"/>
    </xf>
    <xf numFmtId="0" fontId="15" fillId="0" borderId="0" xfId="0" applyFont="1" applyBorder="1" applyAlignment="1">
      <alignment horizontal="center"/>
    </xf>
    <xf numFmtId="4" fontId="15" fillId="0" borderId="0" xfId="0" applyNumberFormat="1" applyFont="1" applyBorder="1" applyAlignment="1">
      <alignment horizontal="center"/>
    </xf>
    <xf numFmtId="0" fontId="15" fillId="0" borderId="0" xfId="0" quotePrefix="1" applyFont="1" applyBorder="1" applyAlignment="1">
      <alignment horizontal="right" vertical="top" wrapText="1"/>
    </xf>
    <xf numFmtId="0" fontId="15" fillId="0" borderId="0" xfId="0" quotePrefix="1" applyFont="1" applyBorder="1" applyAlignment="1">
      <alignment vertical="top" wrapText="1"/>
    </xf>
    <xf numFmtId="0" fontId="35" fillId="0" borderId="0" xfId="0" applyFont="1" applyBorder="1" applyAlignment="1">
      <alignment vertical="top" wrapText="1"/>
    </xf>
    <xf numFmtId="0" fontId="15" fillId="0" borderId="25" xfId="0" applyFont="1" applyBorder="1" applyAlignment="1">
      <alignment horizontal="right"/>
    </xf>
    <xf numFmtId="4" fontId="15" fillId="0" borderId="25" xfId="0" applyNumberFormat="1" applyFont="1" applyBorder="1"/>
    <xf numFmtId="4" fontId="15" fillId="0" borderId="55" xfId="0" applyNumberFormat="1" applyFont="1" applyBorder="1" applyAlignment="1">
      <alignment horizontal="right"/>
    </xf>
    <xf numFmtId="0" fontId="15" fillId="6" borderId="0" xfId="0" applyFont="1" applyFill="1"/>
    <xf numFmtId="0" fontId="15" fillId="6" borderId="0" xfId="0" applyFont="1" applyFill="1" applyAlignment="1">
      <alignment horizontal="justify"/>
    </xf>
    <xf numFmtId="0" fontId="15" fillId="6" borderId="0" xfId="0" applyFont="1" applyFill="1" applyBorder="1" applyAlignment="1">
      <alignment horizontal="right"/>
    </xf>
    <xf numFmtId="0" fontId="15" fillId="6" borderId="0" xfId="0" applyFont="1" applyFill="1" applyBorder="1"/>
    <xf numFmtId="4" fontId="15" fillId="6" borderId="0" xfId="0" applyNumberFormat="1" applyFont="1" applyFill="1" applyBorder="1"/>
    <xf numFmtId="0" fontId="34" fillId="6" borderId="0" xfId="0" applyFont="1" applyFill="1" applyBorder="1"/>
    <xf numFmtId="0" fontId="15" fillId="0" borderId="0" xfId="0" applyFont="1" applyAlignment="1">
      <alignment horizontal="justify"/>
    </xf>
    <xf numFmtId="0" fontId="15" fillId="0" borderId="0" xfId="0" applyFont="1" applyAlignment="1">
      <alignment horizontal="left" indent="12"/>
    </xf>
    <xf numFmtId="0" fontId="15" fillId="0" borderId="0" xfId="0" applyFont="1" applyAlignment="1">
      <alignment horizontal="left" indent="2"/>
    </xf>
    <xf numFmtId="4" fontId="15" fillId="0" borderId="0" xfId="0" applyNumberFormat="1" applyFont="1" applyAlignment="1">
      <alignment horizontal="justify"/>
    </xf>
    <xf numFmtId="0" fontId="15" fillId="0" borderId="0" xfId="0" applyFont="1" applyAlignment="1">
      <alignment horizontal="left" vertical="top" wrapText="1" indent="4"/>
    </xf>
    <xf numFmtId="4" fontId="15" fillId="0" borderId="0" xfId="0" applyNumberFormat="1" applyFont="1" applyBorder="1" applyAlignment="1">
      <alignment horizontal="right"/>
    </xf>
    <xf numFmtId="0" fontId="15" fillId="0" borderId="0" xfId="0" applyFont="1" applyAlignment="1">
      <alignment wrapText="1"/>
    </xf>
    <xf numFmtId="0" fontId="15" fillId="0" borderId="0" xfId="0" applyFont="1" applyAlignment="1">
      <alignment vertical="top" wrapText="1"/>
    </xf>
    <xf numFmtId="0" fontId="15" fillId="0" borderId="20" xfId="0" applyFont="1" applyBorder="1" applyAlignment="1">
      <alignment vertical="top"/>
    </xf>
    <xf numFmtId="0" fontId="15" fillId="0" borderId="22" xfId="0" applyFont="1" applyBorder="1" applyAlignment="1">
      <alignment vertical="top" wrapText="1"/>
    </xf>
    <xf numFmtId="0" fontId="15" fillId="0" borderId="22" xfId="0" applyFont="1" applyBorder="1" applyAlignment="1">
      <alignment vertical="top"/>
    </xf>
    <xf numFmtId="0" fontId="15" fillId="0" borderId="62" xfId="0" applyFont="1" applyBorder="1" applyAlignment="1">
      <alignment horizontal="center" vertical="top"/>
    </xf>
    <xf numFmtId="0" fontId="15" fillId="0" borderId="25" xfId="0" applyFont="1" applyBorder="1" applyAlignment="1">
      <alignment vertical="top"/>
    </xf>
    <xf numFmtId="0" fontId="15" fillId="0" borderId="61" xfId="0" applyFont="1" applyBorder="1" applyAlignment="1">
      <alignment vertical="top" wrapText="1"/>
    </xf>
    <xf numFmtId="0" fontId="6" fillId="0" borderId="0" xfId="0" applyFont="1" applyBorder="1" applyAlignment="1">
      <alignment horizontal="center" vertical="top" wrapText="1"/>
    </xf>
    <xf numFmtId="2" fontId="0" fillId="7" borderId="0" xfId="0" applyNumberFormat="1" applyFill="1" applyAlignment="1">
      <alignment horizont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5" fillId="0" borderId="30" xfId="0" applyFont="1" applyBorder="1" applyAlignment="1">
      <alignment horizontal="center" vertical="top" wrapText="1"/>
    </xf>
    <xf numFmtId="0" fontId="5" fillId="0" borderId="0" xfId="0" applyFont="1" applyBorder="1" applyAlignment="1">
      <alignment horizontal="center" vertical="top" wrapText="1"/>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0" fillId="0" borderId="5" xfId="0" applyFont="1" applyFill="1" applyBorder="1" applyAlignment="1">
      <alignment horizontal="center" vertical="center"/>
    </xf>
    <xf numFmtId="0" fontId="10" fillId="0" borderId="1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5" xfId="0" applyFont="1" applyFill="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0" fillId="0" borderId="16" xfId="0" applyFont="1" applyFill="1" applyBorder="1" applyAlignment="1">
      <alignment horizontal="center" vertical="center"/>
    </xf>
    <xf numFmtId="0" fontId="8" fillId="0" borderId="5" xfId="0" applyFont="1" applyBorder="1" applyAlignment="1">
      <alignment horizontal="center"/>
    </xf>
    <xf numFmtId="0" fontId="8" fillId="0" borderId="15" xfId="0" applyFont="1" applyBorder="1" applyAlignment="1">
      <alignment horizontal="center"/>
    </xf>
    <xf numFmtId="2" fontId="8" fillId="0" borderId="5" xfId="0" applyNumberFormat="1" applyFont="1" applyBorder="1" applyAlignment="1">
      <alignment horizontal="center"/>
    </xf>
    <xf numFmtId="2" fontId="8" fillId="0" borderId="15" xfId="0" applyNumberFormat="1" applyFont="1" applyBorder="1" applyAlignment="1">
      <alignment horizontal="center"/>
    </xf>
    <xf numFmtId="4" fontId="8" fillId="0" borderId="5" xfId="0" applyNumberFormat="1" applyFont="1" applyBorder="1" applyAlignment="1">
      <alignment horizontal="center"/>
    </xf>
    <xf numFmtId="4" fontId="8" fillId="0" borderId="15" xfId="0" applyNumberFormat="1" applyFont="1" applyBorder="1" applyAlignment="1">
      <alignment horizontal="center"/>
    </xf>
    <xf numFmtId="0" fontId="12" fillId="0" borderId="5" xfId="0" applyFont="1" applyFill="1" applyBorder="1" applyAlignment="1">
      <alignment horizontal="center" vertical="center"/>
    </xf>
    <xf numFmtId="0" fontId="12" fillId="0" borderId="15"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6" xfId="0" applyFont="1" applyBorder="1" applyAlignment="1">
      <alignment horizontal="left"/>
    </xf>
    <xf numFmtId="0" fontId="8" fillId="0" borderId="22" xfId="0" applyFont="1" applyBorder="1" applyAlignment="1">
      <alignment horizontal="left"/>
    </xf>
    <xf numFmtId="0" fontId="8" fillId="0" borderId="23" xfId="0" applyFont="1" applyBorder="1" applyAlignment="1">
      <alignment horizontal="left"/>
    </xf>
    <xf numFmtId="0" fontId="8" fillId="4" borderId="12" xfId="0" applyFont="1" applyFill="1" applyBorder="1" applyAlignment="1">
      <alignment horizontal="center"/>
    </xf>
    <xf numFmtId="0" fontId="8" fillId="4" borderId="13" xfId="0" applyFont="1" applyFill="1" applyBorder="1" applyAlignment="1">
      <alignment horizontal="center"/>
    </xf>
    <xf numFmtId="0" fontId="8" fillId="4" borderId="21" xfId="0" applyFont="1" applyFill="1" applyBorder="1" applyAlignment="1">
      <alignment horizontal="center"/>
    </xf>
    <xf numFmtId="0" fontId="8" fillId="0" borderId="29" xfId="0" applyFont="1" applyBorder="1" applyAlignment="1">
      <alignment horizontal="left"/>
    </xf>
    <xf numFmtId="0" fontId="8" fillId="0" borderId="25" xfId="0" applyFont="1" applyBorder="1" applyAlignment="1">
      <alignment horizontal="left"/>
    </xf>
    <xf numFmtId="0" fontId="8" fillId="0" borderId="36" xfId="0" applyFont="1" applyBorder="1" applyAlignment="1">
      <alignment horizontal="left"/>
    </xf>
    <xf numFmtId="0" fontId="8" fillId="0" borderId="31" xfId="0" applyFont="1" applyBorder="1" applyAlignment="1">
      <alignment horizontal="left"/>
    </xf>
    <xf numFmtId="0" fontId="8" fillId="0" borderId="32" xfId="0" applyFont="1" applyBorder="1" applyAlignment="1">
      <alignment horizontal="left"/>
    </xf>
    <xf numFmtId="0" fontId="8" fillId="0" borderId="33" xfId="0" applyFont="1" applyBorder="1" applyAlignment="1">
      <alignment horizontal="left"/>
    </xf>
    <xf numFmtId="0" fontId="8" fillId="2" borderId="34" xfId="0" applyFont="1" applyFill="1" applyBorder="1" applyAlignment="1">
      <alignment horizontal="left"/>
    </xf>
    <xf numFmtId="0" fontId="8" fillId="2" borderId="13" xfId="0" applyFont="1" applyFill="1" applyBorder="1" applyAlignment="1">
      <alignment horizontal="left"/>
    </xf>
    <xf numFmtId="0" fontId="8" fillId="2" borderId="14" xfId="0" applyFont="1" applyFill="1" applyBorder="1" applyAlignment="1">
      <alignment horizontal="left"/>
    </xf>
    <xf numFmtId="0" fontId="22" fillId="0" borderId="5" xfId="0" applyFont="1" applyBorder="1" applyAlignment="1">
      <alignment horizontal="center" vertical="top"/>
    </xf>
    <xf numFmtId="0" fontId="22" fillId="0" borderId="16" xfId="0" applyFont="1" applyBorder="1" applyAlignment="1">
      <alignment horizontal="center" vertical="top"/>
    </xf>
    <xf numFmtId="0" fontId="22" fillId="0" borderId="15" xfId="0" applyFont="1" applyBorder="1" applyAlignment="1">
      <alignment horizontal="center" vertical="top"/>
    </xf>
    <xf numFmtId="0" fontId="22" fillId="0" borderId="41" xfId="0" applyFont="1" applyBorder="1" applyAlignment="1">
      <alignment horizontal="center" vertical="top"/>
    </xf>
    <xf numFmtId="0" fontId="22" fillId="0" borderId="18" xfId="0" applyFont="1" applyBorder="1" applyAlignment="1">
      <alignment horizontal="center" vertical="top"/>
    </xf>
    <xf numFmtId="0" fontId="23" fillId="0" borderId="26" xfId="0" applyFont="1" applyBorder="1" applyAlignment="1">
      <alignment horizontal="center"/>
    </xf>
    <xf numFmtId="0" fontId="23" fillId="0" borderId="22" xfId="0" applyFont="1" applyBorder="1" applyAlignment="1">
      <alignment horizontal="center"/>
    </xf>
    <xf numFmtId="0" fontId="23" fillId="0" borderId="27" xfId="0" applyFont="1" applyBorder="1" applyAlignment="1">
      <alignment horizontal="center"/>
    </xf>
    <xf numFmtId="0" fontId="23" fillId="0" borderId="28" xfId="0" applyFont="1" applyBorder="1" applyAlignment="1">
      <alignment horizontal="center"/>
    </xf>
    <xf numFmtId="0" fontId="23" fillId="0" borderId="30" xfId="0" applyFont="1" applyBorder="1" applyAlignment="1">
      <alignment horizontal="center"/>
    </xf>
    <xf numFmtId="0" fontId="23" fillId="0" borderId="40" xfId="0" applyFont="1" applyBorder="1" applyAlignment="1">
      <alignment horizontal="center"/>
    </xf>
    <xf numFmtId="0" fontId="23" fillId="2" borderId="34" xfId="0" applyFont="1" applyFill="1" applyBorder="1" applyAlignment="1">
      <alignment horizontal="center"/>
    </xf>
    <xf numFmtId="0" fontId="23" fillId="2" borderId="13" xfId="0" applyFont="1" applyFill="1" applyBorder="1" applyAlignment="1">
      <alignment horizontal="center"/>
    </xf>
    <xf numFmtId="0" fontId="23" fillId="2" borderId="43" xfId="0" applyFont="1" applyFill="1" applyBorder="1" applyAlignment="1">
      <alignment horizontal="center"/>
    </xf>
    <xf numFmtId="0" fontId="23" fillId="4" borderId="12" xfId="0" applyFont="1" applyFill="1" applyBorder="1" applyAlignment="1">
      <alignment horizontal="center"/>
    </xf>
    <xf numFmtId="0" fontId="23" fillId="4" borderId="13" xfId="0" applyFont="1" applyFill="1" applyBorder="1" applyAlignment="1">
      <alignment horizontal="center"/>
    </xf>
    <xf numFmtId="0" fontId="23" fillId="4" borderId="14" xfId="0" applyFont="1" applyFill="1" applyBorder="1" applyAlignment="1">
      <alignment horizontal="center"/>
    </xf>
    <xf numFmtId="0" fontId="23" fillId="0" borderId="29" xfId="0" applyFont="1" applyFill="1" applyBorder="1" applyAlignment="1">
      <alignment horizontal="center"/>
    </xf>
    <xf numFmtId="0" fontId="23" fillId="0" borderId="25" xfId="0" applyFont="1" applyFill="1" applyBorder="1" applyAlignment="1">
      <alignment horizontal="center"/>
    </xf>
    <xf numFmtId="0" fontId="23" fillId="0" borderId="42" xfId="0" applyFont="1" applyFill="1" applyBorder="1" applyAlignment="1">
      <alignment horizontal="center"/>
    </xf>
    <xf numFmtId="0" fontId="35" fillId="0" borderId="0"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12" xfId="0" applyFont="1" applyBorder="1" applyAlignment="1">
      <alignment horizontal="center"/>
    </xf>
    <xf numFmtId="0" fontId="35" fillId="0" borderId="13" xfId="0" applyFont="1" applyBorder="1" applyAlignment="1">
      <alignment horizontal="center"/>
    </xf>
    <xf numFmtId="0" fontId="35" fillId="0" borderId="14" xfId="0" applyFont="1" applyBorder="1" applyAlignment="1">
      <alignment horizontal="center"/>
    </xf>
    <xf numFmtId="0" fontId="5" fillId="0" borderId="20" xfId="0" applyFont="1" applyBorder="1" applyAlignment="1">
      <alignment horizontal="center" vertical="top" wrapText="1"/>
    </xf>
    <xf numFmtId="0" fontId="35" fillId="0" borderId="26"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7" xfId="0" applyFont="1" applyBorder="1" applyAlignment="1">
      <alignment horizontal="center" vertical="center" wrapText="1"/>
    </xf>
    <xf numFmtId="0" fontId="35" fillId="2" borderId="3" xfId="0" applyFont="1" applyFill="1" applyBorder="1" applyAlignment="1">
      <alignment horizontal="center"/>
    </xf>
    <xf numFmtId="0" fontId="35" fillId="4" borderId="12" xfId="0" applyFont="1" applyFill="1" applyBorder="1" applyAlignment="1">
      <alignment horizontal="center"/>
    </xf>
    <xf numFmtId="0" fontId="35" fillId="4" borderId="13" xfId="0" applyFont="1" applyFill="1" applyBorder="1" applyAlignment="1">
      <alignment horizontal="center"/>
    </xf>
    <xf numFmtId="0" fontId="35" fillId="4" borderId="14" xfId="0" applyFont="1" applyFill="1" applyBorder="1" applyAlignment="1">
      <alignment horizontal="center"/>
    </xf>
    <xf numFmtId="0" fontId="15" fillId="0" borderId="28" xfId="0" applyFont="1" applyBorder="1" applyAlignment="1">
      <alignment horizontal="center"/>
    </xf>
    <xf numFmtId="0" fontId="15" fillId="0" borderId="30" xfId="0" applyFont="1" applyBorder="1" applyAlignment="1">
      <alignment horizontal="center"/>
    </xf>
    <xf numFmtId="0" fontId="15" fillId="0" borderId="40" xfId="0" applyFont="1" applyBorder="1" applyAlignment="1">
      <alignment horizontal="center"/>
    </xf>
    <xf numFmtId="1" fontId="35" fillId="4" borderId="26" xfId="0" applyNumberFormat="1" applyFont="1" applyFill="1" applyBorder="1" applyAlignment="1">
      <alignment horizontal="center" vertical="center" wrapText="1"/>
    </xf>
    <xf numFmtId="1" fontId="35" fillId="4" borderId="22" xfId="0" applyNumberFormat="1" applyFont="1" applyFill="1" applyBorder="1" applyAlignment="1">
      <alignment horizontal="center" vertical="center" wrapText="1"/>
    </xf>
    <xf numFmtId="1" fontId="35" fillId="4" borderId="27" xfId="0" applyNumberFormat="1" applyFont="1" applyFill="1" applyBorder="1" applyAlignment="1">
      <alignment horizontal="center" vertical="center" wrapText="1"/>
    </xf>
    <xf numFmtId="1" fontId="35" fillId="0" borderId="26" xfId="0" applyNumberFormat="1" applyFont="1" applyBorder="1" applyAlignment="1">
      <alignment horizontal="center" vertical="center" wrapText="1"/>
    </xf>
    <xf numFmtId="1" fontId="35" fillId="0" borderId="22" xfId="0" applyNumberFormat="1" applyFont="1" applyBorder="1" applyAlignment="1">
      <alignment horizontal="center" vertical="center" wrapText="1"/>
    </xf>
    <xf numFmtId="1" fontId="35" fillId="0" borderId="27" xfId="0" applyNumberFormat="1" applyFont="1" applyBorder="1" applyAlignment="1">
      <alignment horizontal="center" vertical="center" wrapText="1"/>
    </xf>
    <xf numFmtId="1" fontId="15" fillId="0" borderId="26" xfId="0" applyNumberFormat="1" applyFont="1" applyBorder="1" applyAlignment="1">
      <alignment horizontal="justify" vertical="center" wrapText="1"/>
    </xf>
    <xf numFmtId="1" fontId="15" fillId="0" borderId="22" xfId="0" applyNumberFormat="1" applyFont="1" applyBorder="1" applyAlignment="1">
      <alignment horizontal="justify" vertical="center" wrapText="1"/>
    </xf>
    <xf numFmtId="1" fontId="15" fillId="0" borderId="27" xfId="0" applyNumberFormat="1" applyFont="1" applyBorder="1" applyAlignment="1">
      <alignment horizontal="justify" vertical="center" wrapText="1"/>
    </xf>
    <xf numFmtId="0" fontId="15" fillId="0" borderId="15" xfId="0" applyFont="1" applyBorder="1" applyAlignment="1">
      <alignment horizontal="center"/>
    </xf>
    <xf numFmtId="0" fontId="15" fillId="0" borderId="1" xfId="0" applyFont="1" applyBorder="1" applyAlignment="1">
      <alignment horizontal="center"/>
    </xf>
    <xf numFmtId="1" fontId="31" fillId="4" borderId="26" xfId="0" applyNumberFormat="1" applyFont="1" applyFill="1" applyBorder="1" applyAlignment="1">
      <alignment horizontal="center" vertical="center" wrapText="1"/>
    </xf>
    <xf numFmtId="1" fontId="31" fillId="4" borderId="22" xfId="0" applyNumberFormat="1" applyFont="1" applyFill="1" applyBorder="1" applyAlignment="1">
      <alignment horizontal="center" vertical="center" wrapText="1"/>
    </xf>
    <xf numFmtId="1" fontId="31" fillId="4" borderId="27" xfId="0" applyNumberFormat="1" applyFont="1" applyFill="1" applyBorder="1" applyAlignment="1">
      <alignment horizontal="center" vertical="center" wrapText="1"/>
    </xf>
    <xf numFmtId="1" fontId="31" fillId="0" borderId="26" xfId="0" applyNumberFormat="1" applyFont="1" applyBorder="1" applyAlignment="1">
      <alignment horizontal="center" vertical="center" wrapText="1"/>
    </xf>
    <xf numFmtId="1" fontId="31" fillId="0" borderId="22" xfId="0" applyNumberFormat="1" applyFont="1" applyBorder="1" applyAlignment="1">
      <alignment horizontal="center" vertical="center" wrapText="1"/>
    </xf>
    <xf numFmtId="1" fontId="31" fillId="0" borderId="27" xfId="0" applyNumberFormat="1" applyFont="1" applyBorder="1" applyAlignment="1">
      <alignment horizontal="center" vertical="center" wrapText="1"/>
    </xf>
    <xf numFmtId="0" fontId="31" fillId="2" borderId="26" xfId="0" applyFont="1" applyFill="1" applyBorder="1" applyAlignment="1">
      <alignment horizontal="center" vertical="center" wrapText="1"/>
    </xf>
    <xf numFmtId="0" fontId="31" fillId="2" borderId="22" xfId="0" applyFont="1" applyFill="1" applyBorder="1" applyAlignment="1">
      <alignment horizontal="center" vertical="center" wrapText="1"/>
    </xf>
    <xf numFmtId="0" fontId="31" fillId="2" borderId="27"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22" xfId="0" applyFont="1" applyFill="1" applyBorder="1" applyAlignment="1">
      <alignment horizontal="center" vertical="center" wrapText="1"/>
    </xf>
    <xf numFmtId="0" fontId="35" fillId="2" borderId="27" xfId="0" applyFont="1" applyFill="1" applyBorder="1" applyAlignment="1">
      <alignment horizontal="center" vertical="center" wrapText="1"/>
    </xf>
    <xf numFmtId="1" fontId="15" fillId="4" borderId="26" xfId="0" applyNumberFormat="1" applyFont="1" applyFill="1" applyBorder="1" applyAlignment="1">
      <alignment horizontal="center" vertical="center" wrapText="1"/>
    </xf>
    <xf numFmtId="1" fontId="15" fillId="4" borderId="22" xfId="0" applyNumberFormat="1" applyFont="1" applyFill="1" applyBorder="1" applyAlignment="1">
      <alignment horizontal="center" vertical="center" wrapText="1"/>
    </xf>
    <xf numFmtId="1" fontId="15" fillId="4" borderId="27" xfId="0" applyNumberFormat="1" applyFont="1" applyFill="1" applyBorder="1" applyAlignment="1">
      <alignment horizontal="center" vertical="center" wrapText="1"/>
    </xf>
    <xf numFmtId="1" fontId="15" fillId="0" borderId="26" xfId="0" applyNumberFormat="1" applyFont="1" applyBorder="1" applyAlignment="1">
      <alignment horizontal="center" vertical="center" wrapText="1"/>
    </xf>
    <xf numFmtId="1" fontId="15" fillId="0" borderId="22" xfId="0" applyNumberFormat="1" applyFont="1" applyBorder="1" applyAlignment="1">
      <alignment horizontal="center" vertical="center" wrapText="1"/>
    </xf>
    <xf numFmtId="1" fontId="15" fillId="0" borderId="27" xfId="0" applyNumberFormat="1" applyFont="1" applyBorder="1" applyAlignment="1">
      <alignment horizontal="center" vertical="center" wrapText="1"/>
    </xf>
    <xf numFmtId="0" fontId="5" fillId="0" borderId="25" xfId="0" applyFont="1" applyBorder="1" applyAlignment="1">
      <alignment horizontal="center" vertical="top" wrapText="1"/>
    </xf>
    <xf numFmtId="2" fontId="36" fillId="7" borderId="0" xfId="0" applyNumberFormat="1" applyFont="1" applyFill="1" applyAlignment="1">
      <alignment horizontal="center" wrapText="1"/>
    </xf>
    <xf numFmtId="0" fontId="3" fillId="4" borderId="12" xfId="0" applyFont="1" applyFill="1" applyBorder="1" applyAlignment="1">
      <alignment horizontal="center"/>
    </xf>
    <xf numFmtId="0" fontId="3" fillId="4" borderId="43" xfId="0" applyFont="1" applyFill="1" applyBorder="1" applyAlignment="1">
      <alignment horizontal="center"/>
    </xf>
    <xf numFmtId="0" fontId="32" fillId="0" borderId="12" xfId="0" applyNumberFormat="1" applyFont="1" applyBorder="1" applyAlignment="1">
      <alignment horizontal="center" vertical="center" wrapText="1"/>
    </xf>
    <xf numFmtId="0" fontId="32" fillId="0" borderId="13" xfId="0" applyNumberFormat="1" applyFont="1" applyBorder="1" applyAlignment="1">
      <alignment horizontal="center" vertical="center" wrapText="1"/>
    </xf>
    <xf numFmtId="0" fontId="32" fillId="0" borderId="14" xfId="0" applyNumberFormat="1" applyFont="1" applyBorder="1" applyAlignment="1">
      <alignment horizontal="center" vertical="center" wrapText="1"/>
    </xf>
    <xf numFmtId="0" fontId="0" fillId="7" borderId="0" xfId="0" applyFill="1" applyAlignment="1">
      <alignment horizontal="left" vertical="top"/>
    </xf>
    <xf numFmtId="0" fontId="16" fillId="0" borderId="30" xfId="0" applyFont="1" applyBorder="1" applyAlignment="1">
      <alignment horizontal="center" vertical="top" wrapText="1"/>
    </xf>
    <xf numFmtId="0" fontId="16" fillId="0" borderId="0" xfId="0" applyFont="1" applyBorder="1" applyAlignment="1">
      <alignment horizontal="center" vertical="top" wrapText="1"/>
    </xf>
    <xf numFmtId="0" fontId="16" fillId="0" borderId="25" xfId="0" applyFont="1" applyBorder="1" applyAlignment="1">
      <alignment horizontal="center" vertical="top" wrapText="1"/>
    </xf>
    <xf numFmtId="0" fontId="0" fillId="7" borderId="0" xfId="0" applyFill="1" applyAlignment="1">
      <alignment horizontal="center"/>
    </xf>
    <xf numFmtId="0" fontId="10" fillId="4" borderId="2" xfId="0" applyFont="1" applyFill="1" applyBorder="1" applyAlignment="1">
      <alignment horizontal="center"/>
    </xf>
    <xf numFmtId="0" fontId="10" fillId="4" borderId="3" xfId="0" applyFont="1" applyFill="1" applyBorder="1" applyAlignment="1">
      <alignment horizontal="center"/>
    </xf>
    <xf numFmtId="0" fontId="10" fillId="4" borderId="4" xfId="0" applyFont="1" applyFill="1" applyBorder="1" applyAlignment="1">
      <alignment horizontal="center"/>
    </xf>
    <xf numFmtId="0" fontId="8" fillId="0" borderId="0" xfId="0" applyFont="1" applyAlignment="1">
      <alignment horizontal="center"/>
    </xf>
    <xf numFmtId="0" fontId="8" fillId="0" borderId="25" xfId="0" applyFont="1" applyBorder="1" applyAlignment="1">
      <alignment horizontal="center"/>
    </xf>
  </cellXfs>
  <cellStyles count="9">
    <cellStyle name="Comma 2" xfId="2"/>
    <cellStyle name="Currency 2" xfId="1"/>
    <cellStyle name="Neutral" xfId="3" builtinId="28"/>
    <cellStyle name="Normal" xfId="0" builtinId="0"/>
    <cellStyle name="Normal 2 2 2 2 2" xfId="8"/>
    <cellStyle name="Normal 2 3" xfId="5"/>
    <cellStyle name="Normal 5 2" xfId="7"/>
    <cellStyle name="Normal 7" xfId="4"/>
    <cellStyle name="Normal 8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2"/>
  <sheetViews>
    <sheetView view="pageBreakPreview" topLeftCell="A268" zoomScale="60" zoomScaleNormal="100" workbookViewId="0">
      <selection activeCell="T9" sqref="T9"/>
    </sheetView>
  </sheetViews>
  <sheetFormatPr defaultRowHeight="15.75"/>
  <cols>
    <col min="1" max="1" width="5.5703125" style="418" customWidth="1"/>
    <col min="2" max="2" width="92" style="47" customWidth="1"/>
    <col min="3" max="3" width="6" style="9" customWidth="1"/>
    <col min="4" max="4" width="10.7109375" style="10" customWidth="1"/>
    <col min="5" max="5" width="13" style="254" customWidth="1"/>
    <col min="6" max="6" width="15.7109375" style="254" customWidth="1"/>
    <col min="7" max="16384" width="9.140625" style="4"/>
  </cols>
  <sheetData>
    <row r="1" spans="1:6">
      <c r="A1" s="410"/>
      <c r="B1" s="58"/>
      <c r="C1" s="14"/>
      <c r="D1" s="39"/>
      <c r="E1" s="250"/>
      <c r="F1" s="250"/>
    </row>
    <row r="2" spans="1:6" s="331" customFormat="1" ht="38.25" customHeight="1">
      <c r="A2" s="499" t="s">
        <v>800</v>
      </c>
      <c r="B2" s="499"/>
      <c r="C2" s="499"/>
      <c r="D2" s="499"/>
      <c r="E2" s="499"/>
      <c r="F2" s="499"/>
    </row>
    <row r="3" spans="1:6" s="332" customFormat="1" ht="75" customHeight="1">
      <c r="A3" s="500"/>
      <c r="B3" s="500"/>
      <c r="C3" s="500"/>
      <c r="D3" s="500"/>
      <c r="E3" s="500"/>
      <c r="F3" s="500"/>
    </row>
    <row r="4" spans="1:6" s="332" customFormat="1" ht="75" customHeight="1">
      <c r="A4" s="500"/>
      <c r="B4" s="500"/>
      <c r="C4" s="500"/>
      <c r="D4" s="500"/>
      <c r="E4" s="500"/>
      <c r="F4" s="500"/>
    </row>
    <row r="5" spans="1:6" s="333" customFormat="1" ht="129.75" customHeight="1">
      <c r="A5" s="500"/>
      <c r="B5" s="500"/>
      <c r="C5" s="500"/>
      <c r="D5" s="500"/>
      <c r="E5" s="500"/>
      <c r="F5" s="500"/>
    </row>
    <row r="6" spans="1:6">
      <c r="A6" s="411"/>
      <c r="B6" s="412"/>
      <c r="C6" s="413"/>
      <c r="D6" s="414"/>
      <c r="E6" s="414"/>
      <c r="F6" s="414"/>
    </row>
    <row r="7" spans="1:6">
      <c r="A7" s="415"/>
      <c r="B7" s="75" t="s">
        <v>91</v>
      </c>
      <c r="C7" s="32" t="s">
        <v>2</v>
      </c>
      <c r="D7" s="34" t="s">
        <v>8</v>
      </c>
      <c r="E7" s="251" t="s">
        <v>9</v>
      </c>
      <c r="F7" s="251" t="s">
        <v>10</v>
      </c>
    </row>
    <row r="8" spans="1:6">
      <c r="A8" s="416"/>
      <c r="B8" s="51" t="s">
        <v>123</v>
      </c>
      <c r="C8" s="35"/>
      <c r="D8" s="37"/>
      <c r="E8" s="252"/>
      <c r="F8" s="252"/>
    </row>
    <row r="9" spans="1:6" ht="52.5" customHeight="1">
      <c r="A9" s="501">
        <v>1</v>
      </c>
      <c r="B9" s="58" t="s">
        <v>801</v>
      </c>
      <c r="C9" s="14"/>
      <c r="D9" s="39"/>
      <c r="E9" s="250"/>
      <c r="F9" s="250"/>
    </row>
    <row r="10" spans="1:6">
      <c r="A10" s="502"/>
      <c r="B10" s="58" t="s">
        <v>124</v>
      </c>
      <c r="C10" s="14" t="s">
        <v>125</v>
      </c>
      <c r="D10" s="39">
        <v>4</v>
      </c>
      <c r="E10" s="250"/>
      <c r="F10" s="250"/>
    </row>
    <row r="11" spans="1:6" ht="71.25" customHeight="1">
      <c r="A11" s="501">
        <v>2</v>
      </c>
      <c r="B11" s="58" t="s">
        <v>802</v>
      </c>
      <c r="C11" s="14"/>
      <c r="D11" s="39"/>
      <c r="E11" s="250"/>
      <c r="F11" s="250"/>
    </row>
    <row r="12" spans="1:6" ht="15.75" customHeight="1">
      <c r="A12" s="502"/>
      <c r="B12" s="58">
        <f>SUM(156*1.15)+300*0.4</f>
        <v>299.39999999999998</v>
      </c>
      <c r="C12" s="14" t="s">
        <v>125</v>
      </c>
      <c r="D12" s="39">
        <f>SUM(B12)</f>
        <v>299.39999999999998</v>
      </c>
      <c r="E12" s="250"/>
      <c r="F12" s="250"/>
    </row>
    <row r="13" spans="1:6">
      <c r="A13" s="417"/>
      <c r="B13" s="51" t="s">
        <v>126</v>
      </c>
      <c r="C13" s="52"/>
      <c r="D13" s="53"/>
      <c r="E13" s="253"/>
      <c r="F13" s="253"/>
    </row>
    <row r="14" spans="1:6" ht="65.25" customHeight="1">
      <c r="A14" s="501">
        <v>1</v>
      </c>
      <c r="B14" s="58" t="s">
        <v>803</v>
      </c>
      <c r="C14" s="14"/>
      <c r="D14" s="39"/>
      <c r="E14" s="250"/>
      <c r="F14" s="250"/>
    </row>
    <row r="15" spans="1:6">
      <c r="A15" s="502"/>
      <c r="B15" s="58">
        <f>SUM(150*1.15)*0.2</f>
        <v>34.5</v>
      </c>
      <c r="C15" s="14" t="s">
        <v>125</v>
      </c>
      <c r="D15" s="39">
        <f>SUM(B15)</f>
        <v>34.5</v>
      </c>
      <c r="E15" s="250"/>
      <c r="F15" s="250"/>
    </row>
    <row r="16" spans="1:6" s="1" customFormat="1" ht="54" customHeight="1">
      <c r="A16" s="501">
        <v>2</v>
      </c>
      <c r="B16" s="58" t="s">
        <v>804</v>
      </c>
      <c r="C16" s="14"/>
      <c r="D16" s="39"/>
      <c r="E16" s="250"/>
      <c r="F16" s="250"/>
    </row>
    <row r="17" spans="1:6" s="1" customFormat="1">
      <c r="A17" s="502"/>
      <c r="B17" s="58"/>
      <c r="C17" s="14" t="s">
        <v>125</v>
      </c>
      <c r="D17" s="39">
        <f>SUM(600*0.3)</f>
        <v>180</v>
      </c>
      <c r="E17" s="250"/>
      <c r="F17" s="250"/>
    </row>
    <row r="18" spans="1:6" s="1" customFormat="1" ht="48.75" customHeight="1">
      <c r="A18" s="501">
        <v>3</v>
      </c>
      <c r="B18" s="58" t="s">
        <v>252</v>
      </c>
      <c r="C18" s="14"/>
      <c r="D18" s="39"/>
      <c r="E18" s="250"/>
      <c r="F18" s="250"/>
    </row>
    <row r="19" spans="1:6" s="1" customFormat="1">
      <c r="A19" s="503"/>
      <c r="B19" s="58" t="s">
        <v>805</v>
      </c>
      <c r="C19" s="14" t="s">
        <v>125</v>
      </c>
      <c r="D19" s="39">
        <f>SUM(500*0.2*0.3)</f>
        <v>30</v>
      </c>
      <c r="E19" s="250"/>
      <c r="F19" s="250"/>
    </row>
    <row r="20" spans="1:6" s="1" customFormat="1">
      <c r="A20" s="503"/>
      <c r="B20" s="58" t="s">
        <v>806</v>
      </c>
      <c r="C20" s="14" t="s">
        <v>125</v>
      </c>
      <c r="D20" s="39">
        <f>SUM(90*1.2*0.2)</f>
        <v>21.6</v>
      </c>
      <c r="E20" s="250"/>
      <c r="F20" s="250"/>
    </row>
    <row r="21" spans="1:6" s="1" customFormat="1">
      <c r="A21" s="502"/>
      <c r="B21" s="58" t="s">
        <v>807</v>
      </c>
      <c r="C21" s="14" t="s">
        <v>125</v>
      </c>
      <c r="D21" s="39">
        <f>SUM(500*0.15)</f>
        <v>75</v>
      </c>
      <c r="E21" s="250"/>
      <c r="F21" s="250"/>
    </row>
    <row r="22" spans="1:6">
      <c r="A22" s="416"/>
      <c r="B22" s="51" t="s">
        <v>127</v>
      </c>
      <c r="C22" s="35"/>
      <c r="D22" s="37"/>
      <c r="E22" s="252"/>
      <c r="F22" s="252"/>
    </row>
    <row r="25" spans="1:6">
      <c r="A25" s="419"/>
      <c r="B25" s="73" t="s">
        <v>93</v>
      </c>
      <c r="C25" s="72" t="s">
        <v>2</v>
      </c>
      <c r="D25" s="74" t="s">
        <v>8</v>
      </c>
      <c r="E25" s="255" t="s">
        <v>9</v>
      </c>
      <c r="F25" s="255" t="s">
        <v>10</v>
      </c>
    </row>
    <row r="26" spans="1:6">
      <c r="A26" s="417"/>
      <c r="B26" s="51" t="s">
        <v>128</v>
      </c>
      <c r="C26" s="52"/>
      <c r="D26" s="53"/>
      <c r="E26" s="253"/>
      <c r="F26" s="253"/>
    </row>
    <row r="27" spans="1:6" ht="47.25">
      <c r="A27" s="501">
        <v>1</v>
      </c>
      <c r="B27" s="58" t="s">
        <v>129</v>
      </c>
      <c r="C27" s="14"/>
      <c r="D27" s="39"/>
      <c r="E27" s="250"/>
      <c r="F27" s="250"/>
    </row>
    <row r="28" spans="1:6">
      <c r="A28" s="502"/>
      <c r="B28" s="58" t="s">
        <v>130</v>
      </c>
      <c r="C28" s="14" t="s">
        <v>41</v>
      </c>
      <c r="D28" s="39">
        <v>650.15</v>
      </c>
      <c r="E28" s="250"/>
      <c r="F28" s="250"/>
    </row>
    <row r="29" spans="1:6">
      <c r="A29" s="417"/>
      <c r="B29" s="51" t="s">
        <v>131</v>
      </c>
      <c r="C29" s="52"/>
      <c r="D29" s="53"/>
      <c r="E29" s="253"/>
      <c r="F29" s="253"/>
    </row>
    <row r="30" spans="1:6" ht="47.25">
      <c r="A30" s="501">
        <v>1</v>
      </c>
      <c r="B30" s="58" t="s">
        <v>132</v>
      </c>
      <c r="C30" s="14"/>
      <c r="D30" s="39"/>
      <c r="E30" s="250"/>
      <c r="F30" s="250"/>
    </row>
    <row r="31" spans="1:6">
      <c r="A31" s="503"/>
      <c r="B31" s="58" t="s">
        <v>133</v>
      </c>
      <c r="C31" s="14" t="s">
        <v>41</v>
      </c>
      <c r="D31" s="39">
        <f>SUM(19.45*4.2)</f>
        <v>81.69</v>
      </c>
      <c r="E31" s="250"/>
      <c r="F31" s="250"/>
    </row>
    <row r="32" spans="1:6">
      <c r="A32" s="502"/>
      <c r="B32" s="58" t="s">
        <v>134</v>
      </c>
      <c r="C32" s="14" t="s">
        <v>41</v>
      </c>
      <c r="D32" s="39">
        <v>208</v>
      </c>
      <c r="E32" s="250"/>
      <c r="F32" s="250"/>
    </row>
    <row r="33" spans="1:6">
      <c r="A33" s="416"/>
      <c r="B33" s="51" t="s">
        <v>135</v>
      </c>
      <c r="C33" s="35"/>
      <c r="D33" s="37"/>
      <c r="E33" s="252"/>
      <c r="F33" s="252"/>
    </row>
    <row r="34" spans="1:6" ht="216" customHeight="1">
      <c r="A34" s="504">
        <v>1</v>
      </c>
      <c r="B34" s="246" t="s">
        <v>757</v>
      </c>
      <c r="C34" s="85"/>
      <c r="D34" s="86"/>
      <c r="E34" s="256"/>
      <c r="F34" s="256"/>
    </row>
    <row r="35" spans="1:6">
      <c r="A35" s="505"/>
      <c r="B35" s="57"/>
      <c r="C35" s="85" t="s">
        <v>56</v>
      </c>
      <c r="D35" s="86">
        <v>25</v>
      </c>
      <c r="E35" s="250"/>
      <c r="F35" s="256"/>
    </row>
    <row r="36" spans="1:6">
      <c r="A36" s="416"/>
      <c r="B36" s="51" t="s">
        <v>136</v>
      </c>
      <c r="C36" s="35"/>
      <c r="D36" s="37"/>
      <c r="E36" s="252"/>
      <c r="F36" s="252"/>
    </row>
    <row r="37" spans="1:6" ht="366.75" customHeight="1">
      <c r="A37" s="501">
        <v>2</v>
      </c>
      <c r="B37" s="88" t="s">
        <v>758</v>
      </c>
      <c r="C37" s="14"/>
      <c r="D37" s="39"/>
      <c r="E37" s="250"/>
      <c r="F37" s="250"/>
    </row>
    <row r="38" spans="1:6">
      <c r="A38" s="502"/>
      <c r="B38" s="58"/>
      <c r="C38" s="14" t="s">
        <v>41</v>
      </c>
      <c r="D38" s="39">
        <v>1600</v>
      </c>
      <c r="E38" s="250"/>
      <c r="F38" s="250"/>
    </row>
    <row r="39" spans="1:6">
      <c r="A39" s="416"/>
      <c r="B39" s="51" t="s">
        <v>137</v>
      </c>
      <c r="C39" s="35"/>
      <c r="D39" s="37"/>
      <c r="E39" s="252"/>
      <c r="F39" s="252"/>
    </row>
    <row r="41" spans="1:6" ht="15">
      <c r="A41" s="420"/>
      <c r="B41" s="59"/>
      <c r="C41" s="6"/>
      <c r="D41" s="7"/>
      <c r="E41" s="257"/>
      <c r="F41" s="257"/>
    </row>
    <row r="42" spans="1:6" ht="15">
      <c r="A42" s="421"/>
      <c r="B42" s="80" t="s">
        <v>94</v>
      </c>
      <c r="C42" s="21"/>
      <c r="D42" s="22"/>
      <c r="E42" s="258"/>
      <c r="F42" s="258"/>
    </row>
    <row r="43" spans="1:6" ht="15">
      <c r="A43" s="422"/>
      <c r="B43" s="70" t="s">
        <v>138</v>
      </c>
      <c r="C43" s="29"/>
      <c r="D43" s="30"/>
      <c r="E43" s="259"/>
      <c r="F43" s="259"/>
    </row>
    <row r="44" spans="1:6" ht="90">
      <c r="A44" s="497">
        <v>1</v>
      </c>
      <c r="B44" s="71" t="s">
        <v>808</v>
      </c>
      <c r="C44" s="8"/>
      <c r="D44" s="31"/>
      <c r="E44" s="260"/>
      <c r="F44" s="260"/>
    </row>
    <row r="45" spans="1:6">
      <c r="A45" s="498"/>
      <c r="B45" s="71" t="s">
        <v>139</v>
      </c>
      <c r="C45" s="8" t="s">
        <v>41</v>
      </c>
      <c r="D45" s="31">
        <f>SUM(504*1.15)</f>
        <v>579.59999999999991</v>
      </c>
      <c r="E45" s="250"/>
      <c r="F45" s="260"/>
    </row>
    <row r="46" spans="1:6" ht="15">
      <c r="A46" s="422"/>
      <c r="B46" s="70" t="s">
        <v>140</v>
      </c>
      <c r="C46" s="29"/>
      <c r="D46" s="30"/>
      <c r="E46" s="259"/>
      <c r="F46" s="259"/>
    </row>
    <row r="47" spans="1:6" ht="55.15" customHeight="1">
      <c r="A47" s="497">
        <v>2</v>
      </c>
      <c r="B47" s="91" t="s">
        <v>250</v>
      </c>
      <c r="C47" s="8"/>
      <c r="D47" s="31"/>
      <c r="E47" s="260"/>
      <c r="F47" s="260"/>
    </row>
    <row r="48" spans="1:6">
      <c r="A48" s="498"/>
      <c r="B48" s="71" t="s">
        <v>809</v>
      </c>
      <c r="C48" s="8" t="s">
        <v>41</v>
      </c>
      <c r="D48" s="31">
        <f>SUM(504*1.15)</f>
        <v>579.59999999999991</v>
      </c>
      <c r="E48" s="250"/>
      <c r="F48" s="260"/>
    </row>
    <row r="49" spans="1:6" ht="15">
      <c r="A49" s="422"/>
      <c r="B49" s="70" t="s">
        <v>141</v>
      </c>
      <c r="C49" s="29"/>
      <c r="D49" s="30"/>
      <c r="E49" s="259"/>
      <c r="F49" s="259"/>
    </row>
    <row r="50" spans="1:6" ht="45">
      <c r="A50" s="506">
        <v>3</v>
      </c>
      <c r="B50" s="81" t="s">
        <v>142</v>
      </c>
      <c r="C50" s="82"/>
      <c r="D50" s="83"/>
      <c r="E50" s="261"/>
      <c r="F50" s="261"/>
    </row>
    <row r="51" spans="1:6">
      <c r="A51" s="507"/>
      <c r="B51" s="81"/>
      <c r="C51" s="87" t="s">
        <v>143</v>
      </c>
      <c r="D51" s="84">
        <v>579.6</v>
      </c>
      <c r="E51" s="250"/>
      <c r="F51" s="262"/>
    </row>
    <row r="52" spans="1:6" ht="15">
      <c r="A52" s="422"/>
      <c r="B52" s="70" t="s">
        <v>144</v>
      </c>
      <c r="C52" s="29" t="s">
        <v>145</v>
      </c>
      <c r="D52" s="30"/>
      <c r="E52" s="259"/>
      <c r="F52" s="259"/>
    </row>
    <row r="55" spans="1:6">
      <c r="A55" s="419"/>
      <c r="B55" s="73" t="s">
        <v>95</v>
      </c>
      <c r="C55" s="72"/>
      <c r="D55" s="74"/>
      <c r="E55" s="255"/>
      <c r="F55" s="255"/>
    </row>
    <row r="56" spans="1:6">
      <c r="A56" s="417"/>
      <c r="B56" s="51" t="s">
        <v>146</v>
      </c>
      <c r="C56" s="52"/>
      <c r="D56" s="53"/>
      <c r="E56" s="253"/>
      <c r="F56" s="253"/>
    </row>
    <row r="57" spans="1:6" ht="305.25" customHeight="1">
      <c r="A57" s="410"/>
      <c r="B57" s="58" t="s">
        <v>260</v>
      </c>
      <c r="C57" s="14"/>
      <c r="D57" s="39"/>
      <c r="E57" s="250"/>
      <c r="F57" s="250"/>
    </row>
    <row r="58" spans="1:6">
      <c r="A58" s="417"/>
      <c r="B58" s="51" t="s">
        <v>147</v>
      </c>
      <c r="C58" s="52"/>
      <c r="D58" s="53"/>
      <c r="E58" s="253"/>
      <c r="F58" s="253"/>
    </row>
    <row r="59" spans="1:6" ht="54" customHeight="1">
      <c r="A59" s="501">
        <v>1</v>
      </c>
      <c r="B59" s="58" t="s">
        <v>148</v>
      </c>
      <c r="C59" s="14"/>
      <c r="D59" s="39"/>
      <c r="E59" s="250"/>
      <c r="F59" s="250"/>
    </row>
    <row r="60" spans="1:6">
      <c r="A60" s="503"/>
      <c r="B60" s="58" t="s">
        <v>149</v>
      </c>
      <c r="C60" s="14" t="s">
        <v>82</v>
      </c>
      <c r="D60" s="39">
        <v>5000</v>
      </c>
      <c r="E60" s="250"/>
      <c r="F60" s="250"/>
    </row>
    <row r="61" spans="1:6">
      <c r="A61" s="502"/>
      <c r="B61" s="58" t="s">
        <v>150</v>
      </c>
      <c r="C61" s="14" t="s">
        <v>82</v>
      </c>
      <c r="D61" s="39">
        <f>5356.77+1082.53+1423.71+3624.28+4198.63+2860.67+2614.28+2842.46+2275.28+2061.73+1880.64+1476.12+567.22+600.96+912.11+908.07+969.5+883.77</f>
        <v>36538.729999999996</v>
      </c>
      <c r="E61" s="250"/>
      <c r="F61" s="250"/>
    </row>
    <row r="62" spans="1:6">
      <c r="A62" s="417"/>
      <c r="B62" s="51" t="s">
        <v>151</v>
      </c>
      <c r="C62" s="52"/>
      <c r="D62" s="53"/>
      <c r="E62" s="253"/>
      <c r="F62" s="253"/>
    </row>
    <row r="63" spans="1:6" ht="47.25">
      <c r="A63" s="501">
        <v>2</v>
      </c>
      <c r="B63" s="58" t="s">
        <v>152</v>
      </c>
      <c r="C63" s="14"/>
      <c r="D63" s="39"/>
      <c r="E63" s="250"/>
      <c r="F63" s="250"/>
    </row>
    <row r="64" spans="1:6">
      <c r="A64" s="502"/>
      <c r="B64" s="58"/>
      <c r="C64" s="14" t="s">
        <v>82</v>
      </c>
      <c r="D64" s="39">
        <f>1554.14+1710.49+1714.91+6103.9+6739.19+2367.89+2714.41</f>
        <v>22904.929999999997</v>
      </c>
      <c r="E64" s="250"/>
      <c r="F64" s="250"/>
    </row>
    <row r="65" spans="1:6">
      <c r="A65" s="416"/>
      <c r="B65" s="51" t="s">
        <v>153</v>
      </c>
      <c r="C65" s="35"/>
      <c r="D65" s="37">
        <f>SUM(D60:D64)</f>
        <v>64443.659999999989</v>
      </c>
      <c r="E65" s="252"/>
      <c r="F65" s="252"/>
    </row>
    <row r="67" spans="1:6">
      <c r="A67" s="410"/>
      <c r="B67" s="58"/>
      <c r="C67" s="14"/>
      <c r="D67" s="39"/>
      <c r="E67" s="250"/>
      <c r="F67" s="250"/>
    </row>
    <row r="68" spans="1:6">
      <c r="A68" s="417"/>
      <c r="B68" s="51" t="s">
        <v>96</v>
      </c>
      <c r="C68" s="52"/>
      <c r="D68" s="53"/>
      <c r="E68" s="253"/>
      <c r="F68" s="253"/>
    </row>
    <row r="69" spans="1:6">
      <c r="A69" s="416"/>
      <c r="B69" s="51" t="s">
        <v>154</v>
      </c>
      <c r="C69" s="35"/>
      <c r="D69" s="37"/>
      <c r="E69" s="252"/>
      <c r="F69" s="252"/>
    </row>
    <row r="70" spans="1:6" ht="82.5" customHeight="1">
      <c r="A70" s="501">
        <v>1</v>
      </c>
      <c r="B70" s="58" t="s">
        <v>810</v>
      </c>
      <c r="C70" s="14"/>
      <c r="D70" s="39"/>
      <c r="E70" s="250"/>
      <c r="F70" s="250"/>
    </row>
    <row r="71" spans="1:6">
      <c r="A71" s="502"/>
      <c r="B71" s="58" t="s">
        <v>155</v>
      </c>
      <c r="C71" s="14" t="s">
        <v>125</v>
      </c>
      <c r="D71" s="39">
        <f>SUM((19*7+25*4)*(0.6*0.3+1*0.25)+(84*0.7*0.7*0.3))</f>
        <v>112.538</v>
      </c>
      <c r="E71" s="250"/>
      <c r="F71" s="250"/>
    </row>
    <row r="72" spans="1:6">
      <c r="A72" s="416"/>
      <c r="B72" s="51" t="s">
        <v>128</v>
      </c>
      <c r="C72" s="35"/>
      <c r="D72" s="37"/>
      <c r="E72" s="252"/>
      <c r="F72" s="252"/>
    </row>
    <row r="73" spans="1:6" ht="71.25" customHeight="1">
      <c r="A73" s="501">
        <v>2</v>
      </c>
      <c r="B73" s="58" t="s">
        <v>811</v>
      </c>
      <c r="C73" s="14"/>
      <c r="D73" s="39"/>
      <c r="E73" s="250"/>
      <c r="F73" s="250"/>
    </row>
    <row r="74" spans="1:6">
      <c r="A74" s="502"/>
      <c r="B74" s="58" t="s">
        <v>156</v>
      </c>
      <c r="C74" s="14" t="s">
        <v>125</v>
      </c>
      <c r="D74" s="39">
        <f>SUM(8.6*4+19*2+4.2+6)*3.85</f>
        <v>318.01000000000005</v>
      </c>
      <c r="E74" s="250"/>
      <c r="F74" s="250"/>
    </row>
    <row r="75" spans="1:6">
      <c r="A75" s="416"/>
      <c r="B75" s="51" t="s">
        <v>157</v>
      </c>
      <c r="C75" s="35"/>
      <c r="D75" s="37"/>
      <c r="E75" s="252"/>
      <c r="F75" s="252"/>
    </row>
    <row r="76" spans="1:6" ht="65.25" customHeight="1">
      <c r="A76" s="501">
        <v>3</v>
      </c>
      <c r="B76" s="58" t="s">
        <v>812</v>
      </c>
      <c r="C76" s="14"/>
      <c r="D76" s="39"/>
      <c r="E76" s="250"/>
      <c r="F76" s="250"/>
    </row>
    <row r="77" spans="1:6">
      <c r="A77" s="502"/>
      <c r="B77" s="58" t="s">
        <v>155</v>
      </c>
      <c r="C77" s="14" t="s">
        <v>125</v>
      </c>
      <c r="D77" s="39">
        <v>1.82</v>
      </c>
      <c r="E77" s="250"/>
      <c r="F77" s="250"/>
    </row>
    <row r="78" spans="1:6">
      <c r="A78" s="416"/>
      <c r="B78" s="51" t="s">
        <v>158</v>
      </c>
      <c r="C78" s="35"/>
      <c r="D78" s="37"/>
      <c r="E78" s="252"/>
      <c r="F78" s="252"/>
    </row>
    <row r="79" spans="1:6" ht="56.25" customHeight="1">
      <c r="A79" s="501">
        <v>4</v>
      </c>
      <c r="B79" s="58" t="s">
        <v>813</v>
      </c>
      <c r="C79" s="14"/>
      <c r="D79" s="39"/>
      <c r="E79" s="250"/>
      <c r="F79" s="250"/>
    </row>
    <row r="80" spans="1:6">
      <c r="A80" s="502"/>
      <c r="B80" s="58" t="s">
        <v>155</v>
      </c>
      <c r="C80" s="14" t="s">
        <v>125</v>
      </c>
      <c r="D80" s="39">
        <v>7.83</v>
      </c>
      <c r="E80" s="250"/>
      <c r="F80" s="250"/>
    </row>
    <row r="81" spans="1:6">
      <c r="A81" s="416"/>
      <c r="B81" s="51" t="s">
        <v>159</v>
      </c>
      <c r="C81" s="35"/>
      <c r="D81" s="37"/>
      <c r="E81" s="252"/>
      <c r="F81" s="252"/>
    </row>
    <row r="82" spans="1:6" ht="69" customHeight="1">
      <c r="A82" s="501">
        <v>5</v>
      </c>
      <c r="B82" s="58" t="s">
        <v>814</v>
      </c>
      <c r="C82" s="14"/>
      <c r="D82" s="39"/>
      <c r="E82" s="250"/>
      <c r="F82" s="250"/>
    </row>
    <row r="83" spans="1:6" ht="15.6" customHeight="1">
      <c r="A83" s="502"/>
      <c r="B83" s="58" t="s">
        <v>160</v>
      </c>
      <c r="C83" s="14" t="s">
        <v>125</v>
      </c>
      <c r="D83" s="39">
        <f>SUM(25*4+19*7)*0.25*0.4*3</f>
        <v>69.900000000000006</v>
      </c>
      <c r="E83" s="250"/>
      <c r="F83" s="250"/>
    </row>
    <row r="84" spans="1:6">
      <c r="A84" s="416"/>
      <c r="B84" s="51" t="s">
        <v>161</v>
      </c>
      <c r="C84" s="35"/>
      <c r="D84" s="37"/>
      <c r="E84" s="252"/>
      <c r="F84" s="252"/>
    </row>
    <row r="85" spans="1:6" ht="66" customHeight="1">
      <c r="A85" s="501">
        <v>6</v>
      </c>
      <c r="B85" s="58" t="s">
        <v>815</v>
      </c>
      <c r="C85" s="14"/>
      <c r="D85" s="39"/>
      <c r="E85" s="250"/>
      <c r="F85" s="250"/>
    </row>
    <row r="86" spans="1:6">
      <c r="A86" s="502"/>
      <c r="B86" s="58" t="s">
        <v>155</v>
      </c>
      <c r="C86" s="14" t="s">
        <v>125</v>
      </c>
      <c r="D86" s="39">
        <f>SUM(11.15*15+7.15*24)*0.35*0.35</f>
        <v>41.509124999999997</v>
      </c>
      <c r="E86" s="250"/>
      <c r="F86" s="250"/>
    </row>
    <row r="87" spans="1:6">
      <c r="A87" s="417"/>
      <c r="B87" s="51" t="s">
        <v>162</v>
      </c>
      <c r="C87" s="52"/>
      <c r="D87" s="53"/>
      <c r="E87" s="253"/>
      <c r="F87" s="253"/>
    </row>
    <row r="88" spans="1:6" ht="74.25" customHeight="1">
      <c r="A88" s="501">
        <v>7</v>
      </c>
      <c r="B88" s="58" t="s">
        <v>816</v>
      </c>
      <c r="C88" s="14"/>
      <c r="D88" s="39"/>
      <c r="E88" s="250"/>
      <c r="F88" s="250"/>
    </row>
    <row r="89" spans="1:6">
      <c r="A89" s="502"/>
      <c r="B89" s="58"/>
      <c r="C89" s="14" t="s">
        <v>125</v>
      </c>
      <c r="D89" s="39">
        <f>SUM(187.76+501.71+272.92)*0.15</f>
        <v>144.35850000000002</v>
      </c>
      <c r="E89" s="250"/>
      <c r="F89" s="250"/>
    </row>
    <row r="90" spans="1:6">
      <c r="A90" s="417"/>
      <c r="B90" s="51" t="s">
        <v>163</v>
      </c>
      <c r="C90" s="52"/>
      <c r="D90" s="53"/>
      <c r="E90" s="253"/>
      <c r="F90" s="253"/>
    </row>
    <row r="91" spans="1:6" ht="47.25">
      <c r="A91" s="501">
        <v>8</v>
      </c>
      <c r="B91" s="58" t="s">
        <v>254</v>
      </c>
      <c r="C91" s="14"/>
      <c r="D91" s="39"/>
      <c r="E91" s="250"/>
      <c r="F91" s="250"/>
    </row>
    <row r="92" spans="1:6">
      <c r="A92" s="502"/>
      <c r="B92" s="58"/>
      <c r="C92" s="14" t="s">
        <v>125</v>
      </c>
      <c r="D92" s="39">
        <v>1</v>
      </c>
      <c r="E92" s="250"/>
      <c r="F92" s="250"/>
    </row>
    <row r="93" spans="1:6" ht="66" customHeight="1">
      <c r="A93" s="501">
        <v>9</v>
      </c>
      <c r="B93" s="58" t="s">
        <v>817</v>
      </c>
      <c r="C93" s="14"/>
      <c r="D93" s="39"/>
      <c r="E93" s="250"/>
      <c r="F93" s="250"/>
    </row>
    <row r="94" spans="1:6">
      <c r="A94" s="502"/>
      <c r="B94" s="58"/>
      <c r="C94" s="14" t="s">
        <v>125</v>
      </c>
      <c r="D94" s="39">
        <v>7.27</v>
      </c>
      <c r="E94" s="250"/>
      <c r="F94" s="250"/>
    </row>
    <row r="95" spans="1:6">
      <c r="A95" s="417"/>
      <c r="B95" s="51" t="s">
        <v>164</v>
      </c>
      <c r="C95" s="52"/>
      <c r="D95" s="53"/>
      <c r="E95" s="253"/>
      <c r="F95" s="253"/>
    </row>
    <row r="96" spans="1:6" ht="31.5">
      <c r="A96" s="501">
        <v>10</v>
      </c>
      <c r="B96" s="58" t="s">
        <v>253</v>
      </c>
      <c r="C96" s="14"/>
      <c r="D96" s="39"/>
      <c r="E96" s="250"/>
      <c r="F96" s="250"/>
    </row>
    <row r="97" spans="1:6">
      <c r="A97" s="502"/>
      <c r="B97" s="58" t="s">
        <v>165</v>
      </c>
      <c r="C97" s="14" t="s">
        <v>41</v>
      </c>
      <c r="D97" s="39">
        <v>505</v>
      </c>
      <c r="E97" s="250"/>
      <c r="F97" s="250"/>
    </row>
    <row r="98" spans="1:6" ht="60.6" customHeight="1">
      <c r="A98" s="501">
        <v>11</v>
      </c>
      <c r="B98" s="58" t="s">
        <v>818</v>
      </c>
      <c r="C98" s="14"/>
      <c r="D98" s="39"/>
      <c r="E98" s="250"/>
      <c r="F98" s="250"/>
    </row>
    <row r="99" spans="1:6">
      <c r="A99" s="502"/>
      <c r="B99" s="58" t="s">
        <v>166</v>
      </c>
      <c r="C99" s="14" t="s">
        <v>41</v>
      </c>
      <c r="D99" s="39">
        <v>505</v>
      </c>
      <c r="E99" s="250"/>
      <c r="F99" s="250"/>
    </row>
    <row r="100" spans="1:6" ht="31.5">
      <c r="A100" s="501">
        <v>12</v>
      </c>
      <c r="B100" s="58" t="s">
        <v>167</v>
      </c>
      <c r="C100" s="14"/>
      <c r="D100" s="39"/>
      <c r="E100" s="250"/>
      <c r="F100" s="250"/>
    </row>
    <row r="101" spans="1:6">
      <c r="A101" s="502"/>
      <c r="B101" s="58" t="s">
        <v>168</v>
      </c>
      <c r="C101" s="14" t="s">
        <v>41</v>
      </c>
      <c r="D101" s="39">
        <v>811</v>
      </c>
      <c r="E101" s="250"/>
      <c r="F101" s="250"/>
    </row>
    <row r="102" spans="1:6">
      <c r="A102" s="416"/>
      <c r="B102" s="51" t="s">
        <v>169</v>
      </c>
      <c r="C102" s="35"/>
      <c r="D102" s="37"/>
      <c r="E102" s="252"/>
      <c r="F102" s="252"/>
    </row>
    <row r="104" spans="1:6">
      <c r="A104" s="410"/>
      <c r="B104" s="58"/>
      <c r="C104" s="14"/>
      <c r="D104" s="39"/>
      <c r="E104" s="250"/>
      <c r="F104" s="250"/>
    </row>
    <row r="105" spans="1:6">
      <c r="A105" s="419"/>
      <c r="B105" s="73" t="s">
        <v>0</v>
      </c>
      <c r="C105" s="72" t="s">
        <v>2</v>
      </c>
      <c r="D105" s="74" t="s">
        <v>3</v>
      </c>
      <c r="E105" s="255" t="s">
        <v>4</v>
      </c>
      <c r="F105" s="255" t="s">
        <v>5</v>
      </c>
    </row>
    <row r="106" spans="1:6">
      <c r="A106" s="417"/>
      <c r="B106" s="51" t="s">
        <v>1</v>
      </c>
      <c r="C106" s="52"/>
      <c r="D106" s="53"/>
      <c r="E106" s="253"/>
      <c r="F106" s="253"/>
    </row>
    <row r="107" spans="1:6" ht="63">
      <c r="A107" s="501">
        <v>1</v>
      </c>
      <c r="B107" s="58" t="s">
        <v>108</v>
      </c>
      <c r="C107" s="14"/>
      <c r="D107" s="39"/>
      <c r="E107" s="250"/>
      <c r="F107" s="250"/>
    </row>
    <row r="108" spans="1:6">
      <c r="A108" s="502"/>
      <c r="B108" s="58"/>
      <c r="C108" s="14" t="s">
        <v>11</v>
      </c>
      <c r="D108" s="39">
        <f>SUM(668)</f>
        <v>668</v>
      </c>
      <c r="E108" s="250"/>
      <c r="F108" s="250"/>
    </row>
    <row r="109" spans="1:6">
      <c r="A109" s="416"/>
      <c r="B109" s="51" t="s">
        <v>109</v>
      </c>
      <c r="C109" s="35"/>
      <c r="D109" s="37"/>
      <c r="E109" s="252"/>
      <c r="F109" s="252"/>
    </row>
    <row r="110" spans="1:6">
      <c r="A110" s="410"/>
      <c r="B110" s="58"/>
      <c r="C110" s="14"/>
      <c r="D110" s="39"/>
      <c r="E110" s="250"/>
      <c r="F110" s="250"/>
    </row>
    <row r="111" spans="1:6">
      <c r="A111" s="419"/>
      <c r="B111" s="73" t="s">
        <v>6</v>
      </c>
      <c r="C111" s="72" t="s">
        <v>2</v>
      </c>
      <c r="D111" s="74" t="s">
        <v>8</v>
      </c>
      <c r="E111" s="255" t="s">
        <v>9</v>
      </c>
      <c r="F111" s="255" t="s">
        <v>10</v>
      </c>
    </row>
    <row r="112" spans="1:6" ht="220.5">
      <c r="A112" s="501">
        <v>1</v>
      </c>
      <c r="B112" s="58" t="s">
        <v>759</v>
      </c>
      <c r="C112" s="14"/>
      <c r="D112" s="39"/>
      <c r="E112" s="250"/>
      <c r="F112" s="250"/>
    </row>
    <row r="113" spans="1:6">
      <c r="A113" s="502"/>
      <c r="B113" s="58"/>
      <c r="C113" s="14" t="s">
        <v>11</v>
      </c>
      <c r="D113" s="39">
        <f>SUM(144+232)</f>
        <v>376</v>
      </c>
      <c r="E113" s="250"/>
      <c r="F113" s="250"/>
    </row>
    <row r="114" spans="1:6" ht="78.75">
      <c r="A114" s="501">
        <v>2</v>
      </c>
      <c r="B114" s="58" t="s">
        <v>255</v>
      </c>
      <c r="C114" s="14"/>
      <c r="D114" s="39"/>
      <c r="E114" s="250"/>
      <c r="F114" s="250"/>
    </row>
    <row r="115" spans="1:6">
      <c r="A115" s="502"/>
      <c r="B115" s="58" t="s">
        <v>7</v>
      </c>
      <c r="C115" s="14" t="s">
        <v>11</v>
      </c>
      <c r="D115" s="39">
        <f>SUM(500+19.45*4.2)</f>
        <v>581.69000000000005</v>
      </c>
      <c r="E115" s="250"/>
      <c r="F115" s="250"/>
    </row>
    <row r="116" spans="1:6" ht="270.75" customHeight="1">
      <c r="A116" s="501">
        <v>3</v>
      </c>
      <c r="B116" s="240" t="s">
        <v>761</v>
      </c>
      <c r="C116" s="14"/>
      <c r="D116" s="39"/>
      <c r="E116" s="250"/>
      <c r="F116" s="250"/>
    </row>
    <row r="117" spans="1:6">
      <c r="A117" s="502"/>
      <c r="B117" s="58"/>
      <c r="C117" s="14" t="s">
        <v>11</v>
      </c>
      <c r="D117" s="39">
        <v>500</v>
      </c>
      <c r="E117" s="250"/>
      <c r="F117" s="250"/>
    </row>
    <row r="118" spans="1:6" s="423" customFormat="1" ht="303" customHeight="1">
      <c r="A118" s="501">
        <v>4</v>
      </c>
      <c r="B118" s="406" t="s">
        <v>798</v>
      </c>
      <c r="C118" s="407"/>
      <c r="D118" s="408"/>
      <c r="E118" s="409"/>
      <c r="F118" s="409"/>
    </row>
    <row r="119" spans="1:6" ht="24" customHeight="1">
      <c r="A119" s="502"/>
      <c r="B119" s="58" t="s">
        <v>256</v>
      </c>
      <c r="C119" s="14" t="s">
        <v>11</v>
      </c>
      <c r="D119" s="39">
        <v>500</v>
      </c>
      <c r="E119" s="250"/>
      <c r="F119" s="250"/>
    </row>
    <row r="120" spans="1:6">
      <c r="A120" s="416"/>
      <c r="B120" s="51" t="s">
        <v>110</v>
      </c>
      <c r="C120" s="35"/>
      <c r="D120" s="37"/>
      <c r="E120" s="252"/>
      <c r="F120" s="252"/>
    </row>
    <row r="122" spans="1:6">
      <c r="A122" s="410"/>
      <c r="B122" s="58"/>
      <c r="C122" s="14"/>
      <c r="D122" s="39"/>
      <c r="E122" s="250"/>
      <c r="F122" s="250"/>
    </row>
    <row r="123" spans="1:6">
      <c r="A123" s="415"/>
      <c r="B123" s="75" t="s">
        <v>12</v>
      </c>
      <c r="C123" s="32"/>
      <c r="D123" s="34"/>
      <c r="E123" s="251"/>
      <c r="F123" s="251"/>
    </row>
    <row r="124" spans="1:6">
      <c r="A124" s="417"/>
      <c r="B124" s="51" t="s">
        <v>111</v>
      </c>
      <c r="C124" s="52"/>
      <c r="D124" s="53"/>
      <c r="E124" s="253"/>
      <c r="F124" s="253"/>
    </row>
    <row r="125" spans="1:6" ht="342.75" customHeight="1">
      <c r="A125" s="501">
        <v>1</v>
      </c>
      <c r="B125" s="248" t="s">
        <v>819</v>
      </c>
      <c r="C125" s="14"/>
      <c r="D125" s="39"/>
      <c r="E125" s="250"/>
      <c r="F125" s="263"/>
    </row>
    <row r="126" spans="1:6" ht="18.75" customHeight="1">
      <c r="A126" s="503"/>
      <c r="B126" s="58" t="s">
        <v>261</v>
      </c>
      <c r="C126" s="14" t="s">
        <v>15</v>
      </c>
      <c r="D126" s="39">
        <v>1</v>
      </c>
      <c r="E126" s="250"/>
      <c r="F126" s="250"/>
    </row>
    <row r="127" spans="1:6">
      <c r="A127" s="503"/>
      <c r="B127" s="58" t="s">
        <v>262</v>
      </c>
      <c r="C127" s="14" t="s">
        <v>15</v>
      </c>
      <c r="D127" s="39">
        <v>1</v>
      </c>
      <c r="E127" s="250"/>
      <c r="F127" s="250"/>
    </row>
    <row r="128" spans="1:6">
      <c r="A128" s="503"/>
      <c r="B128" s="58" t="s">
        <v>13</v>
      </c>
      <c r="C128" s="14" t="s">
        <v>15</v>
      </c>
      <c r="D128" s="39">
        <v>2</v>
      </c>
      <c r="E128" s="250"/>
      <c r="F128" s="250"/>
    </row>
    <row r="129" spans="1:6">
      <c r="A129" s="502"/>
      <c r="B129" s="58" t="s">
        <v>14</v>
      </c>
      <c r="C129" s="14" t="s">
        <v>15</v>
      </c>
      <c r="D129" s="39">
        <v>1</v>
      </c>
      <c r="E129" s="250"/>
      <c r="F129" s="250"/>
    </row>
    <row r="130" spans="1:6" ht="37.5" customHeight="1">
      <c r="A130" s="417"/>
      <c r="B130" s="51" t="s">
        <v>16</v>
      </c>
      <c r="C130" s="52"/>
      <c r="D130" s="53"/>
      <c r="E130" s="253"/>
      <c r="F130" s="253"/>
    </row>
    <row r="131" spans="1:6" ht="325.5" customHeight="1">
      <c r="A131" s="501">
        <v>2</v>
      </c>
      <c r="B131" s="247" t="s">
        <v>820</v>
      </c>
      <c r="C131" s="14"/>
      <c r="D131" s="39"/>
      <c r="E131" s="250"/>
      <c r="F131" s="250"/>
    </row>
    <row r="132" spans="1:6" ht="15" customHeight="1">
      <c r="A132" s="503"/>
      <c r="B132" s="58" t="s">
        <v>17</v>
      </c>
      <c r="C132" s="14" t="s">
        <v>15</v>
      </c>
      <c r="D132" s="39">
        <v>2</v>
      </c>
      <c r="E132" s="250"/>
      <c r="F132" s="250"/>
    </row>
    <row r="133" spans="1:6" ht="15" customHeight="1">
      <c r="A133" s="503"/>
      <c r="B133" s="58" t="s">
        <v>18</v>
      </c>
      <c r="C133" s="14" t="s">
        <v>15</v>
      </c>
      <c r="D133" s="39">
        <v>3</v>
      </c>
      <c r="E133" s="250"/>
      <c r="F133" s="250"/>
    </row>
    <row r="134" spans="1:6" ht="15" customHeight="1">
      <c r="A134" s="503"/>
      <c r="B134" s="58" t="s">
        <v>19</v>
      </c>
      <c r="C134" s="14" t="s">
        <v>15</v>
      </c>
      <c r="D134" s="39">
        <v>2</v>
      </c>
      <c r="E134" s="250"/>
      <c r="F134" s="250"/>
    </row>
    <row r="135" spans="1:6" ht="15" customHeight="1">
      <c r="A135" s="503"/>
      <c r="B135" s="58" t="s">
        <v>20</v>
      </c>
      <c r="C135" s="14" t="s">
        <v>15</v>
      </c>
      <c r="D135" s="39">
        <v>1</v>
      </c>
      <c r="E135" s="250"/>
      <c r="F135" s="250"/>
    </row>
    <row r="136" spans="1:6" ht="15" customHeight="1">
      <c r="A136" s="503"/>
      <c r="B136" s="58"/>
      <c r="C136" s="14"/>
      <c r="D136" s="39"/>
      <c r="E136" s="250"/>
      <c r="F136" s="250"/>
    </row>
    <row r="137" spans="1:6" ht="15" customHeight="1">
      <c r="A137" s="503"/>
      <c r="B137" s="58" t="s">
        <v>21</v>
      </c>
      <c r="C137" s="14" t="s">
        <v>15</v>
      </c>
      <c r="D137" s="39">
        <v>1</v>
      </c>
      <c r="E137" s="250"/>
      <c r="F137" s="250"/>
    </row>
    <row r="138" spans="1:6" ht="15" customHeight="1">
      <c r="A138" s="503"/>
      <c r="B138" s="58" t="s">
        <v>22</v>
      </c>
      <c r="C138" s="14" t="s">
        <v>15</v>
      </c>
      <c r="D138" s="39">
        <v>26</v>
      </c>
      <c r="E138" s="250"/>
      <c r="F138" s="250"/>
    </row>
    <row r="139" spans="1:6" ht="20.25" customHeight="1">
      <c r="A139" s="503"/>
      <c r="B139" s="58" t="s">
        <v>23</v>
      </c>
      <c r="C139" s="14" t="s">
        <v>15</v>
      </c>
      <c r="D139" s="39">
        <v>5</v>
      </c>
      <c r="E139" s="250"/>
      <c r="F139" s="250"/>
    </row>
    <row r="140" spans="1:6" ht="15" customHeight="1">
      <c r="A140" s="503"/>
      <c r="B140" s="58" t="s">
        <v>24</v>
      </c>
      <c r="C140" s="14" t="s">
        <v>15</v>
      </c>
      <c r="D140" s="39">
        <v>1</v>
      </c>
      <c r="E140" s="250"/>
      <c r="F140" s="250"/>
    </row>
    <row r="141" spans="1:6" ht="15" customHeight="1">
      <c r="A141" s="503"/>
      <c r="B141" s="58" t="s">
        <v>25</v>
      </c>
      <c r="C141" s="14" t="s">
        <v>15</v>
      </c>
      <c r="D141" s="39">
        <v>4</v>
      </c>
      <c r="E141" s="250"/>
      <c r="F141" s="250"/>
    </row>
    <row r="142" spans="1:6" ht="15" customHeight="1">
      <c r="A142" s="503"/>
      <c r="B142" s="58" t="s">
        <v>26</v>
      </c>
      <c r="C142" s="14" t="s">
        <v>15</v>
      </c>
      <c r="D142" s="39">
        <v>5</v>
      </c>
      <c r="E142" s="250"/>
      <c r="F142" s="250"/>
    </row>
    <row r="143" spans="1:6" ht="15" customHeight="1">
      <c r="A143" s="503"/>
      <c r="B143" s="58" t="s">
        <v>27</v>
      </c>
      <c r="C143" s="14" t="s">
        <v>15</v>
      </c>
      <c r="D143" s="39">
        <v>2</v>
      </c>
      <c r="E143" s="250"/>
      <c r="F143" s="250"/>
    </row>
    <row r="144" spans="1:6" ht="15" customHeight="1">
      <c r="A144" s="502"/>
      <c r="B144" s="58" t="s">
        <v>28</v>
      </c>
      <c r="C144" s="14" t="s">
        <v>15</v>
      </c>
      <c r="D144" s="39">
        <v>1</v>
      </c>
      <c r="E144" s="250"/>
      <c r="F144" s="250"/>
    </row>
    <row r="145" spans="1:6">
      <c r="A145" s="416"/>
      <c r="B145" s="51" t="s">
        <v>29</v>
      </c>
      <c r="C145" s="35"/>
      <c r="D145" s="37"/>
      <c r="E145" s="252"/>
      <c r="F145" s="253"/>
    </row>
    <row r="146" spans="1:6" ht="94.5">
      <c r="A146" s="504">
        <v>3</v>
      </c>
      <c r="B146" s="54" t="s">
        <v>799</v>
      </c>
      <c r="C146" s="85"/>
      <c r="D146" s="86"/>
      <c r="E146" s="256"/>
      <c r="F146" s="264"/>
    </row>
    <row r="147" spans="1:6" ht="20.25" customHeight="1">
      <c r="A147" s="510"/>
      <c r="B147" s="54" t="s">
        <v>266</v>
      </c>
      <c r="C147" s="55" t="s">
        <v>30</v>
      </c>
      <c r="D147" s="56">
        <v>1</v>
      </c>
      <c r="E147" s="250"/>
      <c r="F147" s="264"/>
    </row>
    <row r="148" spans="1:6">
      <c r="A148" s="510"/>
      <c r="B148" s="54" t="s">
        <v>265</v>
      </c>
      <c r="C148" s="55" t="s">
        <v>30</v>
      </c>
      <c r="D148" s="56">
        <v>8</v>
      </c>
      <c r="E148" s="250"/>
      <c r="F148" s="264"/>
    </row>
    <row r="149" spans="1:6">
      <c r="A149" s="510"/>
      <c r="B149" s="54" t="s">
        <v>264</v>
      </c>
      <c r="C149" s="55" t="s">
        <v>30</v>
      </c>
      <c r="D149" s="56">
        <v>18</v>
      </c>
      <c r="E149" s="250"/>
      <c r="F149" s="264"/>
    </row>
    <row r="150" spans="1:6">
      <c r="A150" s="505"/>
      <c r="B150" s="54" t="s">
        <v>263</v>
      </c>
      <c r="C150" s="55" t="s">
        <v>30</v>
      </c>
      <c r="D150" s="56">
        <v>12</v>
      </c>
      <c r="E150" s="250"/>
      <c r="F150" s="264"/>
    </row>
    <row r="151" spans="1:6">
      <c r="A151" s="416"/>
      <c r="B151" s="51" t="s">
        <v>112</v>
      </c>
      <c r="C151" s="35"/>
      <c r="D151" s="37"/>
      <c r="E151" s="252"/>
      <c r="F151" s="252"/>
    </row>
    <row r="153" spans="1:6" s="2" customFormat="1">
      <c r="A153" s="418"/>
      <c r="B153" s="47"/>
      <c r="C153" s="9"/>
      <c r="D153" s="10"/>
      <c r="E153" s="254"/>
      <c r="F153" s="254"/>
    </row>
    <row r="154" spans="1:6" s="2" customFormat="1">
      <c r="A154" s="419"/>
      <c r="B154" s="73" t="s">
        <v>31</v>
      </c>
      <c r="C154" s="72" t="s">
        <v>2</v>
      </c>
      <c r="D154" s="74" t="s">
        <v>8</v>
      </c>
      <c r="E154" s="255" t="s">
        <v>9</v>
      </c>
      <c r="F154" s="255" t="s">
        <v>32</v>
      </c>
    </row>
    <row r="155" spans="1:6" s="2" customFormat="1" ht="106.5" customHeight="1">
      <c r="A155" s="410"/>
      <c r="B155" s="58" t="s">
        <v>113</v>
      </c>
      <c r="C155" s="14"/>
      <c r="D155" s="39"/>
      <c r="E155" s="250"/>
      <c r="F155" s="250"/>
    </row>
    <row r="156" spans="1:6" s="2" customFormat="1" ht="409.5" customHeight="1">
      <c r="A156" s="501">
        <v>1</v>
      </c>
      <c r="B156" s="521" t="s">
        <v>762</v>
      </c>
      <c r="C156" s="511"/>
      <c r="D156" s="513"/>
      <c r="E156" s="515"/>
      <c r="F156" s="515"/>
    </row>
    <row r="157" spans="1:6" s="2" customFormat="1" ht="247.5" customHeight="1">
      <c r="A157" s="502"/>
      <c r="B157" s="522"/>
      <c r="C157" s="512"/>
      <c r="D157" s="514"/>
      <c r="E157" s="516"/>
      <c r="F157" s="516"/>
    </row>
    <row r="158" spans="1:6" s="2" customFormat="1" ht="20.25" customHeight="1">
      <c r="A158" s="410"/>
      <c r="B158" s="58"/>
      <c r="C158" s="14" t="s">
        <v>11</v>
      </c>
      <c r="D158" s="39">
        <f>SUM(80.13+12.38+25.66+1.56+54.68+25+13.62+78.42+25.66+7.56)+(24.04+25.88+47.74)</f>
        <v>422.33000000000004</v>
      </c>
      <c r="E158" s="250"/>
      <c r="F158" s="250"/>
    </row>
    <row r="159" spans="1:6" s="2" customFormat="1" ht="306.75" customHeight="1">
      <c r="A159" s="410">
        <v>2</v>
      </c>
      <c r="B159" s="247" t="s">
        <v>267</v>
      </c>
      <c r="C159" s="14"/>
      <c r="D159" s="39"/>
      <c r="E159" s="250"/>
      <c r="F159" s="250"/>
    </row>
    <row r="160" spans="1:6" s="2" customFormat="1" ht="20.45" customHeight="1">
      <c r="A160" s="410"/>
      <c r="B160" s="58">
        <f>SUM(191.41+192.74+66.445+54.98)+(2.51+27.36+10.9+14.86)</f>
        <v>561.20499999999993</v>
      </c>
      <c r="C160" s="14" t="s">
        <v>11</v>
      </c>
      <c r="D160" s="39">
        <f>SUM(80.13+12.38+25.66+1.56+54.68+25+13.62+78.42+25.66+7.56)</f>
        <v>324.67</v>
      </c>
      <c r="E160" s="250"/>
      <c r="F160" s="250"/>
    </row>
    <row r="161" spans="1:6" s="2" customFormat="1" ht="83.25" customHeight="1">
      <c r="A161" s="410">
        <v>3</v>
      </c>
      <c r="B161" s="249" t="s">
        <v>821</v>
      </c>
      <c r="C161" s="14"/>
      <c r="D161" s="39"/>
      <c r="E161" s="250"/>
      <c r="F161" s="250"/>
    </row>
    <row r="162" spans="1:6" s="2" customFormat="1">
      <c r="A162" s="410"/>
      <c r="B162" s="58"/>
      <c r="C162" s="14" t="s">
        <v>11</v>
      </c>
      <c r="D162" s="39">
        <f>SUM(24.04+25.88+47.74)</f>
        <v>97.66</v>
      </c>
      <c r="E162" s="250"/>
      <c r="F162" s="250"/>
    </row>
    <row r="163" spans="1:6" s="2" customFormat="1" ht="63">
      <c r="A163" s="410">
        <v>4</v>
      </c>
      <c r="B163" s="58" t="s">
        <v>114</v>
      </c>
      <c r="C163" s="14"/>
      <c r="D163" s="39"/>
      <c r="E163" s="250"/>
      <c r="F163" s="250"/>
    </row>
    <row r="164" spans="1:6" s="2" customFormat="1">
      <c r="A164" s="410"/>
      <c r="B164" s="58">
        <f>SUM(191.41+192.74+66.44+54.98)+(2.51+27.36+10.9+14.86)</f>
        <v>561.20000000000005</v>
      </c>
      <c r="C164" s="14" t="s">
        <v>11</v>
      </c>
      <c r="D164" s="39">
        <f>SUM(B164)</f>
        <v>561.20000000000005</v>
      </c>
      <c r="E164" s="250"/>
      <c r="F164" s="250"/>
    </row>
    <row r="165" spans="1:6" s="2" customFormat="1">
      <c r="A165" s="417"/>
      <c r="B165" s="51" t="s">
        <v>33</v>
      </c>
      <c r="C165" s="52"/>
      <c r="D165" s="53"/>
      <c r="E165" s="253"/>
      <c r="F165" s="253"/>
    </row>
    <row r="167" spans="1:6" s="2" customFormat="1">
      <c r="A167" s="418"/>
      <c r="B167" s="9"/>
      <c r="C167" s="9"/>
      <c r="D167" s="10"/>
      <c r="E167" s="254"/>
      <c r="F167" s="254"/>
    </row>
    <row r="168" spans="1:6" s="2" customFormat="1">
      <c r="A168" s="419"/>
      <c r="B168" s="78" t="s">
        <v>34</v>
      </c>
      <c r="C168" s="72" t="s">
        <v>2</v>
      </c>
      <c r="D168" s="74" t="s">
        <v>8</v>
      </c>
      <c r="E168" s="255" t="s">
        <v>9</v>
      </c>
      <c r="F168" s="255" t="s">
        <v>32</v>
      </c>
    </row>
    <row r="169" spans="1:6" s="2" customFormat="1" ht="402" customHeight="1">
      <c r="A169" s="410">
        <v>1</v>
      </c>
      <c r="B169" s="58" t="s">
        <v>760</v>
      </c>
      <c r="C169" s="14"/>
      <c r="D169" s="39"/>
      <c r="E169" s="250"/>
      <c r="F169" s="250"/>
    </row>
    <row r="170" spans="1:6" s="2" customFormat="1">
      <c r="A170" s="410"/>
      <c r="B170" s="79"/>
      <c r="C170" s="14" t="s">
        <v>11</v>
      </c>
      <c r="D170" s="39">
        <f>SUM(2.39+1.03+1.41+1.96+0.77+3.09*2+3.08*2+5.85+1.8+2.88*2)*3</f>
        <v>99.93</v>
      </c>
      <c r="E170" s="250"/>
      <c r="F170" s="250"/>
    </row>
    <row r="171" spans="1:6" s="2" customFormat="1" ht="409.5">
      <c r="A171" s="410">
        <v>2</v>
      </c>
      <c r="B171" s="47" t="s">
        <v>763</v>
      </c>
      <c r="C171" s="14"/>
      <c r="D171" s="39"/>
      <c r="E171" s="250"/>
      <c r="F171" s="250"/>
    </row>
    <row r="172" spans="1:6" s="2" customFormat="1">
      <c r="A172" s="410"/>
      <c r="B172" s="77"/>
      <c r="C172" s="14" t="s">
        <v>11</v>
      </c>
      <c r="D172" s="39">
        <f>SUM(1.5*2+2.29*2+2.4*2)*3</f>
        <v>37.14</v>
      </c>
      <c r="E172" s="250"/>
      <c r="F172" s="250"/>
    </row>
    <row r="173" spans="1:6">
      <c r="A173" s="416"/>
      <c r="B173" s="35" t="s">
        <v>35</v>
      </c>
      <c r="C173" s="35"/>
      <c r="D173" s="37"/>
      <c r="E173" s="252"/>
      <c r="F173" s="252"/>
    </row>
    <row r="176" spans="1:6">
      <c r="A176" s="415"/>
      <c r="B176" s="75" t="s">
        <v>36</v>
      </c>
      <c r="C176" s="32"/>
      <c r="D176" s="34"/>
      <c r="E176" s="251"/>
      <c r="F176" s="251"/>
    </row>
    <row r="177" spans="1:6">
      <c r="A177" s="417"/>
      <c r="B177" s="51" t="s">
        <v>115</v>
      </c>
      <c r="C177" s="52"/>
      <c r="D177" s="53"/>
      <c r="E177" s="253"/>
      <c r="F177" s="253"/>
    </row>
    <row r="178" spans="1:6" s="1" customFormat="1" ht="236.25">
      <c r="A178" s="410"/>
      <c r="B178" s="58" t="s">
        <v>116</v>
      </c>
      <c r="C178" s="14"/>
      <c r="D178" s="39"/>
      <c r="E178" s="250"/>
      <c r="F178" s="250"/>
    </row>
    <row r="179" spans="1:6" s="1" customFormat="1" ht="321" customHeight="1">
      <c r="A179" s="410">
        <v>1</v>
      </c>
      <c r="B179" s="247" t="s">
        <v>822</v>
      </c>
      <c r="C179" s="14"/>
      <c r="D179" s="39"/>
      <c r="E179" s="250"/>
      <c r="F179" s="250"/>
    </row>
    <row r="180" spans="1:6" s="1" customFormat="1">
      <c r="A180" s="410"/>
      <c r="B180" s="58"/>
      <c r="C180" s="14" t="s">
        <v>11</v>
      </c>
      <c r="D180" s="39">
        <f>SUM(19.65+3.25+19.66+0.84+8.35+8.51+2.87+36.8+3.66+3.43+3.66)</f>
        <v>110.68</v>
      </c>
      <c r="E180" s="250"/>
      <c r="F180" s="250"/>
    </row>
    <row r="181" spans="1:6" s="1" customFormat="1" ht="47.25">
      <c r="A181" s="410">
        <v>2</v>
      </c>
      <c r="B181" s="58" t="s">
        <v>459</v>
      </c>
      <c r="C181" s="14"/>
      <c r="D181" s="76"/>
      <c r="E181" s="250"/>
      <c r="F181" s="250"/>
    </row>
    <row r="182" spans="1:6" s="1" customFormat="1">
      <c r="A182" s="410"/>
      <c r="B182" s="58"/>
      <c r="C182" s="14" t="s">
        <v>11</v>
      </c>
      <c r="D182" s="39">
        <f>SUM(8.51+8.47+4.7+3.31+4.83+2.47+3.15+5.64)</f>
        <v>41.08</v>
      </c>
      <c r="E182" s="250"/>
      <c r="F182" s="250"/>
    </row>
    <row r="183" spans="1:6" s="1" customFormat="1" ht="314.25" customHeight="1">
      <c r="A183" s="410">
        <v>3</v>
      </c>
      <c r="B183" s="58" t="s">
        <v>823</v>
      </c>
      <c r="C183" s="14"/>
      <c r="D183" s="39"/>
      <c r="E183" s="250"/>
      <c r="F183" s="250"/>
    </row>
    <row r="184" spans="1:6" s="1" customFormat="1">
      <c r="A184" s="410"/>
      <c r="B184" s="58"/>
      <c r="C184" s="14" t="s">
        <v>11</v>
      </c>
      <c r="D184" s="39">
        <f>SUM(20.08+101.41+11.88+27.7+7.55+7.28)</f>
        <v>175.9</v>
      </c>
      <c r="E184" s="250"/>
      <c r="F184" s="250"/>
    </row>
    <row r="185" spans="1:6" s="1" customFormat="1" ht="48" customHeight="1">
      <c r="A185" s="410">
        <v>4</v>
      </c>
      <c r="B185" s="58" t="s">
        <v>824</v>
      </c>
      <c r="C185" s="14"/>
      <c r="D185" s="39"/>
      <c r="E185" s="250"/>
      <c r="F185" s="250"/>
    </row>
    <row r="186" spans="1:6" s="1" customFormat="1">
      <c r="A186" s="410"/>
      <c r="B186" s="58">
        <f>14*8*2.6</f>
        <v>291.2</v>
      </c>
      <c r="C186" s="14" t="s">
        <v>11</v>
      </c>
      <c r="D186" s="39">
        <f>SUM(25.37+15.79+6.72+14.78+14.45+17.43+8.27+7.23+8.07+10.45)*3</f>
        <v>385.67999999999995</v>
      </c>
      <c r="E186" s="250"/>
      <c r="F186" s="250"/>
    </row>
    <row r="187" spans="1:6">
      <c r="A187" s="416"/>
      <c r="B187" s="51" t="s">
        <v>37</v>
      </c>
      <c r="C187" s="35" t="s">
        <v>38</v>
      </c>
      <c r="D187" s="37"/>
      <c r="E187" s="252"/>
      <c r="F187" s="252"/>
    </row>
    <row r="190" spans="1:6">
      <c r="A190" s="419"/>
      <c r="B190" s="73" t="s">
        <v>39</v>
      </c>
      <c r="C190" s="72" t="s">
        <v>2</v>
      </c>
      <c r="D190" s="74" t="s">
        <v>8</v>
      </c>
      <c r="E190" s="255" t="s">
        <v>9</v>
      </c>
      <c r="F190" s="255" t="s">
        <v>32</v>
      </c>
    </row>
    <row r="191" spans="1:6">
      <c r="A191" s="416"/>
      <c r="B191" s="51" t="s">
        <v>40</v>
      </c>
      <c r="C191" s="35"/>
      <c r="D191" s="37"/>
      <c r="E191" s="252"/>
      <c r="F191" s="252"/>
    </row>
    <row r="192" spans="1:6" ht="226.5" customHeight="1">
      <c r="A192" s="410">
        <v>1</v>
      </c>
      <c r="B192" s="58" t="s">
        <v>257</v>
      </c>
      <c r="C192" s="14"/>
      <c r="D192" s="39"/>
      <c r="E192" s="250"/>
      <c r="F192" s="250"/>
    </row>
    <row r="193" spans="1:6">
      <c r="A193" s="410"/>
      <c r="B193" s="58" t="s">
        <v>117</v>
      </c>
      <c r="C193" s="14" t="s">
        <v>41</v>
      </c>
      <c r="D193" s="39">
        <f>SUM(50.99+50.12+50.02+50.26+19.28+4+18.02+16.74+12.3+135.96)</f>
        <v>407.69000000000005</v>
      </c>
      <c r="E193" s="250"/>
      <c r="F193" s="250"/>
    </row>
    <row r="194" spans="1:6">
      <c r="A194" s="416"/>
      <c r="B194" s="51" t="s">
        <v>42</v>
      </c>
      <c r="C194" s="35"/>
      <c r="D194" s="37"/>
      <c r="E194" s="252"/>
      <c r="F194" s="252"/>
    </row>
    <row r="197" spans="1:6" s="2" customFormat="1">
      <c r="A197" s="419"/>
      <c r="B197" s="73" t="s">
        <v>43</v>
      </c>
      <c r="C197" s="72" t="s">
        <v>2</v>
      </c>
      <c r="D197" s="74" t="s">
        <v>8</v>
      </c>
      <c r="E197" s="255" t="s">
        <v>44</v>
      </c>
      <c r="F197" s="255" t="s">
        <v>10</v>
      </c>
    </row>
    <row r="198" spans="1:6" s="2" customFormat="1">
      <c r="A198" s="417"/>
      <c r="B198" s="51" t="s">
        <v>45</v>
      </c>
      <c r="C198" s="52"/>
      <c r="D198" s="53"/>
      <c r="E198" s="253"/>
      <c r="F198" s="253"/>
    </row>
    <row r="199" spans="1:6" s="2" customFormat="1" ht="283.5">
      <c r="A199" s="410">
        <v>1</v>
      </c>
      <c r="B199" s="58" t="s">
        <v>825</v>
      </c>
      <c r="C199" s="14"/>
      <c r="D199" s="39"/>
      <c r="E199" s="250"/>
      <c r="F199" s="250"/>
    </row>
    <row r="200" spans="1:6" s="2" customFormat="1">
      <c r="A200" s="410"/>
      <c r="B200" s="58" t="s">
        <v>118</v>
      </c>
      <c r="C200" s="14" t="s">
        <v>11</v>
      </c>
      <c r="D200" s="39">
        <f>SUM(1600+800)</f>
        <v>2400</v>
      </c>
      <c r="E200" s="250"/>
      <c r="F200" s="250"/>
    </row>
    <row r="201" spans="1:6">
      <c r="A201" s="416"/>
      <c r="B201" s="51" t="s">
        <v>40</v>
      </c>
      <c r="C201" s="35"/>
      <c r="D201" s="37"/>
      <c r="E201" s="252"/>
      <c r="F201" s="252"/>
    </row>
    <row r="202" spans="1:6" ht="94.5">
      <c r="A202" s="410">
        <v>2</v>
      </c>
      <c r="B202" s="58" t="s">
        <v>46</v>
      </c>
      <c r="C202" s="14"/>
      <c r="D202" s="39"/>
      <c r="E202" s="250"/>
      <c r="F202" s="250"/>
    </row>
    <row r="203" spans="1:6">
      <c r="A203" s="410"/>
      <c r="B203" s="58" t="s">
        <v>47</v>
      </c>
      <c r="C203" s="14" t="s">
        <v>41</v>
      </c>
      <c r="D203" s="39">
        <v>407</v>
      </c>
      <c r="E203" s="250"/>
      <c r="F203" s="250"/>
    </row>
    <row r="204" spans="1:6">
      <c r="A204" s="416"/>
      <c r="B204" s="51" t="s">
        <v>48</v>
      </c>
      <c r="C204" s="35"/>
      <c r="D204" s="37"/>
      <c r="E204" s="252"/>
      <c r="F204" s="252"/>
    </row>
    <row r="205" spans="1:6" ht="47.25">
      <c r="A205" s="410">
        <v>3</v>
      </c>
      <c r="B205" s="58" t="s">
        <v>49</v>
      </c>
      <c r="C205" s="14"/>
      <c r="D205" s="39"/>
      <c r="E205" s="250"/>
      <c r="F205" s="250"/>
    </row>
    <row r="206" spans="1:6">
      <c r="A206" s="410"/>
      <c r="B206" s="58" t="s">
        <v>50</v>
      </c>
      <c r="C206" s="14" t="s">
        <v>41</v>
      </c>
      <c r="D206" s="39">
        <v>32</v>
      </c>
      <c r="E206" s="250"/>
      <c r="F206" s="250"/>
    </row>
    <row r="207" spans="1:6">
      <c r="A207" s="410"/>
      <c r="B207" s="58" t="s">
        <v>51</v>
      </c>
      <c r="C207" s="14" t="s">
        <v>41</v>
      </c>
      <c r="D207" s="39">
        <v>35</v>
      </c>
      <c r="E207" s="250"/>
      <c r="F207" s="250"/>
    </row>
    <row r="208" spans="1:6">
      <c r="A208" s="416"/>
      <c r="B208" s="51" t="s">
        <v>119</v>
      </c>
      <c r="C208" s="35"/>
      <c r="D208" s="37"/>
      <c r="E208" s="252"/>
      <c r="F208" s="252"/>
    </row>
    <row r="210" spans="1:6" s="3" customFormat="1" ht="15">
      <c r="A210" s="420"/>
      <c r="B210" s="59"/>
      <c r="C210" s="6"/>
      <c r="D210" s="7"/>
      <c r="E210" s="257"/>
      <c r="F210" s="257"/>
    </row>
    <row r="211" spans="1:6" s="2" customFormat="1" ht="12.75">
      <c r="A211" s="424"/>
      <c r="B211" s="61" t="s">
        <v>52</v>
      </c>
      <c r="C211" s="60" t="s">
        <v>2</v>
      </c>
      <c r="D211" s="62" t="s">
        <v>8</v>
      </c>
      <c r="E211" s="265" t="s">
        <v>9</v>
      </c>
      <c r="F211" s="265" t="s">
        <v>10</v>
      </c>
    </row>
    <row r="212" spans="1:6" s="5" customFormat="1">
      <c r="A212" s="417"/>
      <c r="B212" s="51" t="s">
        <v>53</v>
      </c>
      <c r="C212" s="52"/>
      <c r="D212" s="53"/>
      <c r="E212" s="253"/>
      <c r="F212" s="253"/>
    </row>
    <row r="213" spans="1:6" s="2" customFormat="1" ht="51">
      <c r="A213" s="508">
        <v>1</v>
      </c>
      <c r="B213" s="46" t="s">
        <v>54</v>
      </c>
      <c r="C213" s="27"/>
      <c r="D213" s="28"/>
      <c r="E213" s="266"/>
      <c r="F213" s="266"/>
    </row>
    <row r="214" spans="1:6" s="2" customFormat="1">
      <c r="A214" s="509"/>
      <c r="B214" s="46" t="s">
        <v>55</v>
      </c>
      <c r="C214" s="27" t="s">
        <v>56</v>
      </c>
      <c r="D214" s="28">
        <f>SUM(21*2+27.3*2+14.3*2+22*2)</f>
        <v>169.2</v>
      </c>
      <c r="E214" s="250"/>
      <c r="F214" s="266"/>
    </row>
    <row r="215" spans="1:6" s="2" customFormat="1" ht="51">
      <c r="A215" s="508">
        <v>2</v>
      </c>
      <c r="B215" s="46" t="s">
        <v>57</v>
      </c>
      <c r="C215" s="27"/>
      <c r="D215" s="28"/>
      <c r="E215" s="266"/>
      <c r="F215" s="266"/>
    </row>
    <row r="216" spans="1:6" s="2" customFormat="1">
      <c r="A216" s="509"/>
      <c r="B216" s="46"/>
      <c r="C216" s="27" t="s">
        <v>56</v>
      </c>
      <c r="D216" s="28">
        <f>SUM(21*2+27.3*2+14.3*2+22*2)</f>
        <v>169.2</v>
      </c>
      <c r="E216" s="250"/>
      <c r="F216" s="266"/>
    </row>
    <row r="217" spans="1:6" s="2" customFormat="1" ht="51">
      <c r="A217" s="508">
        <v>3</v>
      </c>
      <c r="B217" s="46" t="s">
        <v>58</v>
      </c>
      <c r="C217" s="27"/>
      <c r="D217" s="28"/>
      <c r="E217" s="266"/>
      <c r="F217" s="266"/>
    </row>
    <row r="218" spans="1:6" s="2" customFormat="1">
      <c r="A218" s="509"/>
      <c r="B218" s="46" t="s">
        <v>55</v>
      </c>
      <c r="C218" s="27" t="s">
        <v>56</v>
      </c>
      <c r="D218" s="28">
        <f>SUM(2.2*4+6*4+10*4)</f>
        <v>72.8</v>
      </c>
      <c r="E218" s="250"/>
      <c r="F218" s="266"/>
    </row>
    <row r="219" spans="1:6" s="2" customFormat="1" ht="12.75">
      <c r="A219" s="425"/>
      <c r="B219" s="24" t="s">
        <v>268</v>
      </c>
      <c r="C219" s="23"/>
      <c r="D219" s="25"/>
      <c r="E219" s="267"/>
      <c r="F219" s="267"/>
    </row>
    <row r="220" spans="1:6" s="2" customFormat="1" ht="38.25">
      <c r="A220" s="508">
        <v>4</v>
      </c>
      <c r="B220" s="26" t="s">
        <v>59</v>
      </c>
      <c r="C220" s="27"/>
      <c r="D220" s="28"/>
      <c r="E220" s="266"/>
      <c r="F220" s="266"/>
    </row>
    <row r="221" spans="1:6" s="2" customFormat="1">
      <c r="A221" s="509"/>
      <c r="B221" s="63" t="s">
        <v>60</v>
      </c>
      <c r="C221" s="27" t="s">
        <v>11</v>
      </c>
      <c r="D221" s="28">
        <f>SUM(3*1.5)</f>
        <v>4.5</v>
      </c>
      <c r="E221" s="250"/>
      <c r="F221" s="266"/>
    </row>
    <row r="222" spans="1:6" s="2" customFormat="1" ht="12.75">
      <c r="A222" s="425"/>
      <c r="B222" s="24" t="s">
        <v>61</v>
      </c>
      <c r="C222" s="23"/>
      <c r="D222" s="25"/>
      <c r="E222" s="267"/>
      <c r="F222" s="267"/>
    </row>
    <row r="223" spans="1:6" s="2" customFormat="1" ht="38.25">
      <c r="A223" s="508">
        <v>5</v>
      </c>
      <c r="B223" s="64" t="s">
        <v>62</v>
      </c>
      <c r="C223" s="27"/>
      <c r="D223" s="28"/>
      <c r="E223" s="266"/>
      <c r="F223" s="266"/>
    </row>
    <row r="224" spans="1:6" s="2" customFormat="1">
      <c r="A224" s="509"/>
      <c r="B224" s="63" t="s">
        <v>269</v>
      </c>
      <c r="C224" s="27" t="s">
        <v>63</v>
      </c>
      <c r="D224" s="28">
        <v>72</v>
      </c>
      <c r="E224" s="250"/>
      <c r="F224" s="266"/>
    </row>
    <row r="225" spans="1:6" s="2" customFormat="1" ht="12.75">
      <c r="A225" s="426"/>
      <c r="B225" s="65" t="s">
        <v>64</v>
      </c>
      <c r="C225" s="42"/>
      <c r="D225" s="43"/>
      <c r="E225" s="268"/>
      <c r="F225" s="268"/>
    </row>
    <row r="226" spans="1:6" s="2" customFormat="1" ht="38.25">
      <c r="A226" s="508">
        <v>6</v>
      </c>
      <c r="B226" s="63" t="s">
        <v>65</v>
      </c>
      <c r="C226" s="27"/>
      <c r="D226" s="28"/>
      <c r="E226" s="266"/>
      <c r="F226" s="266"/>
    </row>
    <row r="227" spans="1:6" s="2" customFormat="1">
      <c r="A227" s="509"/>
      <c r="B227" s="63" t="s">
        <v>60</v>
      </c>
      <c r="C227" s="27" t="s">
        <v>11</v>
      </c>
      <c r="D227" s="28">
        <v>16</v>
      </c>
      <c r="E227" s="250"/>
      <c r="F227" s="266"/>
    </row>
    <row r="228" spans="1:6" s="2" customFormat="1" ht="12.75">
      <c r="A228" s="425"/>
      <c r="B228" s="24" t="s">
        <v>66</v>
      </c>
      <c r="C228" s="23"/>
      <c r="D228" s="25"/>
      <c r="E228" s="267"/>
      <c r="F228" s="267"/>
    </row>
    <row r="229" spans="1:6" s="2" customFormat="1" ht="76.5">
      <c r="A229" s="517">
        <v>7</v>
      </c>
      <c r="B229" s="66" t="s">
        <v>826</v>
      </c>
      <c r="C229" s="67"/>
      <c r="D229" s="68"/>
      <c r="E229" s="269"/>
      <c r="F229" s="269"/>
    </row>
    <row r="230" spans="1:6" s="2" customFormat="1">
      <c r="A230" s="518"/>
      <c r="B230" s="69" t="s">
        <v>251</v>
      </c>
      <c r="C230" s="44" t="s">
        <v>63</v>
      </c>
      <c r="D230" s="45">
        <v>85</v>
      </c>
      <c r="E230" s="250"/>
      <c r="F230" s="266"/>
    </row>
    <row r="231" spans="1:6" s="2" customFormat="1" ht="12.75">
      <c r="A231" s="425"/>
      <c r="B231" s="24" t="s">
        <v>68</v>
      </c>
      <c r="C231" s="23"/>
      <c r="D231" s="25"/>
      <c r="E231" s="267"/>
      <c r="F231" s="267"/>
    </row>
    <row r="232" spans="1:6" s="2" customFormat="1" ht="25.5">
      <c r="A232" s="508">
        <v>8</v>
      </c>
      <c r="B232" s="26" t="s">
        <v>827</v>
      </c>
      <c r="C232" s="27"/>
      <c r="D232" s="28"/>
      <c r="E232" s="266"/>
      <c r="F232" s="266"/>
    </row>
    <row r="233" spans="1:6" s="2" customFormat="1">
      <c r="A233" s="509"/>
      <c r="B233" s="26" t="s">
        <v>69</v>
      </c>
      <c r="C233" s="27" t="s">
        <v>30</v>
      </c>
      <c r="D233" s="28">
        <v>5</v>
      </c>
      <c r="E233" s="250"/>
      <c r="F233" s="266"/>
    </row>
    <row r="234" spans="1:6" s="2" customFormat="1" ht="12.75">
      <c r="A234" s="425"/>
      <c r="B234" s="65" t="s">
        <v>70</v>
      </c>
      <c r="C234" s="23"/>
      <c r="D234" s="25"/>
      <c r="E234" s="267"/>
      <c r="F234" s="267"/>
    </row>
    <row r="235" spans="1:6" s="2" customFormat="1" ht="51">
      <c r="A235" s="517">
        <v>9</v>
      </c>
      <c r="B235" s="69" t="s">
        <v>71</v>
      </c>
      <c r="C235" s="67"/>
      <c r="D235" s="68"/>
      <c r="E235" s="269"/>
      <c r="F235" s="269"/>
    </row>
    <row r="236" spans="1:6" s="2" customFormat="1">
      <c r="A236" s="518"/>
      <c r="B236" s="69" t="s">
        <v>67</v>
      </c>
      <c r="C236" s="44" t="s">
        <v>11</v>
      </c>
      <c r="D236" s="45">
        <v>16</v>
      </c>
      <c r="E236" s="250"/>
      <c r="F236" s="270"/>
    </row>
    <row r="237" spans="1:6" s="2" customFormat="1" ht="12.75">
      <c r="A237" s="425"/>
      <c r="B237" s="24" t="s">
        <v>72</v>
      </c>
      <c r="C237" s="23"/>
      <c r="D237" s="25"/>
      <c r="E237" s="267"/>
      <c r="F237" s="267"/>
    </row>
    <row r="238" spans="1:6" s="2" customFormat="1" ht="89.25">
      <c r="A238" s="508">
        <v>10</v>
      </c>
      <c r="B238" s="26" t="s">
        <v>73</v>
      </c>
      <c r="C238" s="27"/>
      <c r="D238" s="28"/>
      <c r="E238" s="266"/>
      <c r="F238" s="266"/>
    </row>
    <row r="239" spans="1:6" s="2" customFormat="1">
      <c r="A239" s="509"/>
      <c r="B239" s="26"/>
      <c r="C239" s="27" t="s">
        <v>30</v>
      </c>
      <c r="D239" s="28">
        <v>700</v>
      </c>
      <c r="E239" s="250"/>
      <c r="F239" s="266"/>
    </row>
    <row r="240" spans="1:6" s="2" customFormat="1" ht="38.25">
      <c r="A240" s="508">
        <v>11</v>
      </c>
      <c r="B240" s="26" t="s">
        <v>74</v>
      </c>
      <c r="C240" s="27"/>
      <c r="D240" s="28"/>
      <c r="E240" s="266"/>
      <c r="F240" s="266"/>
    </row>
    <row r="241" spans="1:6" s="2" customFormat="1">
      <c r="A241" s="509"/>
      <c r="B241" s="26"/>
      <c r="C241" s="27" t="s">
        <v>63</v>
      </c>
      <c r="D241" s="28">
        <v>8</v>
      </c>
      <c r="E241" s="250"/>
      <c r="F241" s="266"/>
    </row>
    <row r="242" spans="1:6" s="2" customFormat="1" ht="12.75">
      <c r="A242" s="425"/>
      <c r="B242" s="41" t="s">
        <v>75</v>
      </c>
      <c r="C242" s="23"/>
      <c r="D242" s="25"/>
      <c r="E242" s="267"/>
      <c r="F242" s="267"/>
    </row>
    <row r="244" spans="1:6" ht="16.5" thickBot="1"/>
    <row r="245" spans="1:6" ht="16.5" thickBot="1">
      <c r="A245" s="427"/>
      <c r="B245" s="48" t="s">
        <v>76</v>
      </c>
      <c r="C245" s="49" t="s">
        <v>2</v>
      </c>
      <c r="D245" s="50" t="s">
        <v>8</v>
      </c>
      <c r="E245" s="271" t="s">
        <v>9</v>
      </c>
      <c r="F245" s="272" t="s">
        <v>10</v>
      </c>
    </row>
    <row r="246" spans="1:6" ht="14.45" customHeight="1">
      <c r="A246" s="417"/>
      <c r="B246" s="51" t="s">
        <v>77</v>
      </c>
      <c r="C246" s="52"/>
      <c r="D246" s="53"/>
      <c r="E246" s="253"/>
      <c r="F246" s="253"/>
    </row>
    <row r="247" spans="1:6" ht="393.75">
      <c r="A247" s="519">
        <v>1</v>
      </c>
      <c r="B247" s="54" t="s">
        <v>828</v>
      </c>
      <c r="C247" s="55"/>
      <c r="D247" s="56"/>
      <c r="E247" s="264"/>
      <c r="F247" s="264"/>
    </row>
    <row r="248" spans="1:6" ht="35.25" customHeight="1">
      <c r="A248" s="520"/>
      <c r="B248" s="54" t="s">
        <v>78</v>
      </c>
      <c r="C248" s="55" t="s">
        <v>15</v>
      </c>
      <c r="D248" s="56">
        <v>2</v>
      </c>
      <c r="E248" s="250"/>
      <c r="F248" s="264"/>
    </row>
    <row r="249" spans="1:6">
      <c r="A249" s="417"/>
      <c r="B249" s="51" t="s">
        <v>79</v>
      </c>
      <c r="C249" s="52"/>
      <c r="D249" s="53"/>
      <c r="E249" s="253"/>
      <c r="F249" s="253"/>
    </row>
    <row r="250" spans="1:6" ht="189">
      <c r="A250" s="519">
        <v>2</v>
      </c>
      <c r="B250" s="54" t="s">
        <v>270</v>
      </c>
      <c r="C250" s="55"/>
      <c r="D250" s="56"/>
      <c r="E250" s="264"/>
      <c r="F250" s="264"/>
    </row>
    <row r="251" spans="1:6">
      <c r="A251" s="520"/>
      <c r="B251" s="57"/>
      <c r="C251" s="55" t="s">
        <v>41</v>
      </c>
      <c r="D251" s="56">
        <f>SUM(2.42*2+0.9*5)*1.5</f>
        <v>14.01</v>
      </c>
      <c r="E251" s="250"/>
      <c r="F251" s="264"/>
    </row>
    <row r="252" spans="1:6">
      <c r="A252" s="417"/>
      <c r="B252" s="51" t="s">
        <v>80</v>
      </c>
      <c r="C252" s="52"/>
      <c r="D252" s="53"/>
      <c r="E252" s="253"/>
      <c r="F252" s="253"/>
    </row>
    <row r="253" spans="1:6" ht="126">
      <c r="A253" s="501">
        <v>3</v>
      </c>
      <c r="B253" s="58" t="s">
        <v>829</v>
      </c>
      <c r="C253" s="14"/>
      <c r="D253" s="39"/>
      <c r="E253" s="250"/>
      <c r="F253" s="250"/>
    </row>
    <row r="254" spans="1:6">
      <c r="A254" s="502"/>
      <c r="B254" s="58"/>
      <c r="C254" s="14" t="s">
        <v>63</v>
      </c>
      <c r="D254" s="39">
        <v>29</v>
      </c>
      <c r="E254" s="250"/>
      <c r="F254" s="250"/>
    </row>
    <row r="255" spans="1:6" ht="153" customHeight="1">
      <c r="A255" s="501">
        <v>4</v>
      </c>
      <c r="B255" s="58" t="s">
        <v>830</v>
      </c>
      <c r="C255" s="14"/>
      <c r="D255" s="39"/>
      <c r="E255" s="250"/>
      <c r="F255" s="250"/>
    </row>
    <row r="256" spans="1:6">
      <c r="A256" s="502"/>
      <c r="B256" s="58"/>
      <c r="C256" s="14" t="s">
        <v>63</v>
      </c>
      <c r="D256" s="39">
        <v>95.2</v>
      </c>
      <c r="E256" s="250"/>
      <c r="F256" s="250"/>
    </row>
    <row r="257" spans="1:6">
      <c r="A257" s="417"/>
      <c r="B257" s="51" t="s">
        <v>81</v>
      </c>
      <c r="C257" s="52"/>
      <c r="D257" s="53"/>
      <c r="E257" s="253"/>
      <c r="F257" s="253"/>
    </row>
    <row r="258" spans="1:6" ht="47.25">
      <c r="A258" s="501">
        <v>6</v>
      </c>
      <c r="B258" s="58" t="s">
        <v>831</v>
      </c>
      <c r="C258" s="14"/>
      <c r="D258" s="39"/>
      <c r="E258" s="250"/>
      <c r="F258" s="250"/>
    </row>
    <row r="259" spans="1:6">
      <c r="A259" s="502"/>
      <c r="B259" s="58"/>
      <c r="C259" s="14" t="s">
        <v>82</v>
      </c>
      <c r="D259" s="39">
        <v>50</v>
      </c>
      <c r="E259" s="250"/>
      <c r="F259" s="250"/>
    </row>
    <row r="260" spans="1:6" ht="68.25" customHeight="1">
      <c r="A260" s="501">
        <v>7</v>
      </c>
      <c r="B260" s="58" t="s">
        <v>83</v>
      </c>
      <c r="C260" s="14"/>
      <c r="D260" s="39"/>
      <c r="E260" s="250"/>
      <c r="F260" s="250"/>
    </row>
    <row r="261" spans="1:6">
      <c r="A261" s="502"/>
      <c r="B261" s="58" t="s">
        <v>84</v>
      </c>
      <c r="C261" s="14" t="s">
        <v>30</v>
      </c>
      <c r="D261" s="39">
        <v>2</v>
      </c>
      <c r="E261" s="250"/>
      <c r="F261" s="250"/>
    </row>
    <row r="262" spans="1:6" ht="78.75">
      <c r="A262" s="501">
        <v>8</v>
      </c>
      <c r="B262" s="58" t="s">
        <v>258</v>
      </c>
      <c r="C262" s="14"/>
      <c r="D262" s="39"/>
      <c r="E262" s="250"/>
      <c r="F262" s="250"/>
    </row>
    <row r="263" spans="1:6">
      <c r="A263" s="502"/>
      <c r="B263" s="58"/>
      <c r="C263" s="14" t="s">
        <v>30</v>
      </c>
      <c r="D263" s="39">
        <v>3</v>
      </c>
      <c r="E263" s="250"/>
      <c r="F263" s="250"/>
    </row>
    <row r="264" spans="1:6">
      <c r="A264" s="416"/>
      <c r="B264" s="51" t="s">
        <v>85</v>
      </c>
      <c r="C264" s="35"/>
      <c r="D264" s="37"/>
      <c r="E264" s="252"/>
      <c r="F264" s="252"/>
    </row>
    <row r="266" spans="1:6">
      <c r="B266" s="40"/>
    </row>
    <row r="267" spans="1:6">
      <c r="A267" s="415"/>
      <c r="B267" s="33" t="s">
        <v>86</v>
      </c>
      <c r="C267" s="32" t="s">
        <v>2</v>
      </c>
      <c r="D267" s="34" t="s">
        <v>8</v>
      </c>
      <c r="E267" s="251" t="s">
        <v>9</v>
      </c>
      <c r="F267" s="251" t="s">
        <v>10</v>
      </c>
    </row>
    <row r="268" spans="1:6">
      <c r="A268" s="416"/>
      <c r="B268" s="36" t="s">
        <v>87</v>
      </c>
      <c r="C268" s="35"/>
      <c r="D268" s="37"/>
      <c r="E268" s="252"/>
      <c r="F268" s="252"/>
    </row>
    <row r="269" spans="1:6" ht="31.5">
      <c r="A269" s="410">
        <v>1</v>
      </c>
      <c r="B269" s="38" t="s">
        <v>120</v>
      </c>
      <c r="C269" s="14"/>
      <c r="D269" s="39"/>
      <c r="E269" s="250"/>
      <c r="F269" s="250"/>
    </row>
    <row r="270" spans="1:6">
      <c r="A270" s="410"/>
      <c r="B270" s="38"/>
      <c r="C270" s="14" t="s">
        <v>11</v>
      </c>
      <c r="D270" s="39">
        <v>13.57</v>
      </c>
      <c r="E270" s="250"/>
      <c r="F270" s="250"/>
    </row>
    <row r="271" spans="1:6">
      <c r="A271" s="416"/>
      <c r="B271" s="36" t="s">
        <v>121</v>
      </c>
      <c r="C271" s="35"/>
      <c r="D271" s="37"/>
      <c r="E271" s="252"/>
      <c r="F271" s="252"/>
    </row>
    <row r="273" spans="1:6">
      <c r="B273" s="40"/>
    </row>
    <row r="274" spans="1:6">
      <c r="A274" s="415"/>
      <c r="B274" s="33" t="s">
        <v>88</v>
      </c>
      <c r="C274" s="32" t="s">
        <v>2</v>
      </c>
      <c r="D274" s="34" t="s">
        <v>8</v>
      </c>
      <c r="E274" s="251" t="s">
        <v>9</v>
      </c>
      <c r="F274" s="251" t="s">
        <v>10</v>
      </c>
    </row>
    <row r="275" spans="1:6">
      <c r="A275" s="416"/>
      <c r="B275" s="36" t="s">
        <v>89</v>
      </c>
      <c r="C275" s="35"/>
      <c r="D275" s="37"/>
      <c r="E275" s="252"/>
      <c r="F275" s="252"/>
    </row>
    <row r="276" spans="1:6" ht="157.5">
      <c r="A276" s="410">
        <v>1</v>
      </c>
      <c r="B276" s="58" t="s">
        <v>832</v>
      </c>
      <c r="C276" s="14"/>
      <c r="D276" s="39"/>
      <c r="E276" s="250"/>
      <c r="F276" s="250"/>
    </row>
    <row r="277" spans="1:6">
      <c r="A277" s="410"/>
      <c r="B277" s="38"/>
      <c r="C277" s="14" t="s">
        <v>30</v>
      </c>
      <c r="D277" s="39">
        <v>2</v>
      </c>
      <c r="E277" s="250"/>
      <c r="F277" s="250"/>
    </row>
    <row r="278" spans="1:6">
      <c r="A278" s="416"/>
      <c r="B278" s="36" t="s">
        <v>122</v>
      </c>
      <c r="C278" s="35"/>
      <c r="D278" s="37"/>
      <c r="E278" s="252"/>
      <c r="F278" s="252"/>
    </row>
    <row r="284" spans="1:6" ht="16.5" thickBot="1">
      <c r="B284" s="9"/>
      <c r="D284" s="9"/>
    </row>
    <row r="285" spans="1:6" ht="16.5" thickBot="1">
      <c r="A285" s="526" t="s">
        <v>90</v>
      </c>
      <c r="B285" s="527"/>
      <c r="C285" s="527"/>
      <c r="D285" s="527"/>
      <c r="E285" s="527"/>
      <c r="F285" s="528"/>
    </row>
    <row r="286" spans="1:6">
      <c r="A286" s="428"/>
      <c r="B286" s="529" t="s">
        <v>170</v>
      </c>
      <c r="C286" s="530"/>
      <c r="D286" s="531"/>
      <c r="E286" s="273" t="s">
        <v>92</v>
      </c>
      <c r="F286" s="274"/>
    </row>
    <row r="287" spans="1:6">
      <c r="A287" s="429"/>
      <c r="B287" s="523" t="s">
        <v>93</v>
      </c>
      <c r="C287" s="524"/>
      <c r="D287" s="525"/>
      <c r="E287" s="275" t="s">
        <v>92</v>
      </c>
      <c r="F287" s="276"/>
    </row>
    <row r="288" spans="1:6">
      <c r="A288" s="429"/>
      <c r="B288" s="523" t="s">
        <v>94</v>
      </c>
      <c r="C288" s="524"/>
      <c r="D288" s="525"/>
      <c r="E288" s="275" t="s">
        <v>92</v>
      </c>
      <c r="F288" s="276"/>
    </row>
    <row r="289" spans="1:6">
      <c r="A289" s="429"/>
      <c r="B289" s="523" t="s">
        <v>95</v>
      </c>
      <c r="C289" s="524"/>
      <c r="D289" s="525"/>
      <c r="E289" s="275" t="s">
        <v>92</v>
      </c>
      <c r="F289" s="276"/>
    </row>
    <row r="290" spans="1:6">
      <c r="A290" s="429"/>
      <c r="B290" s="523" t="s">
        <v>96</v>
      </c>
      <c r="C290" s="524"/>
      <c r="D290" s="525"/>
      <c r="E290" s="275" t="s">
        <v>92</v>
      </c>
      <c r="F290" s="276"/>
    </row>
    <row r="291" spans="1:6">
      <c r="A291" s="429"/>
      <c r="B291" s="523" t="s">
        <v>0</v>
      </c>
      <c r="C291" s="524"/>
      <c r="D291" s="525"/>
      <c r="E291" s="275" t="s">
        <v>92</v>
      </c>
      <c r="F291" s="276"/>
    </row>
    <row r="292" spans="1:6">
      <c r="A292" s="429"/>
      <c r="B292" s="523" t="s">
        <v>6</v>
      </c>
      <c r="C292" s="524"/>
      <c r="D292" s="525"/>
      <c r="E292" s="275" t="s">
        <v>92</v>
      </c>
      <c r="F292" s="276"/>
    </row>
    <row r="293" spans="1:6">
      <c r="A293" s="429"/>
      <c r="B293" s="523" t="s">
        <v>171</v>
      </c>
      <c r="C293" s="524"/>
      <c r="D293" s="525"/>
      <c r="E293" s="275" t="s">
        <v>92</v>
      </c>
      <c r="F293" s="276"/>
    </row>
    <row r="294" spans="1:6">
      <c r="A294" s="429"/>
      <c r="B294" s="523" t="s">
        <v>31</v>
      </c>
      <c r="C294" s="524"/>
      <c r="D294" s="525"/>
      <c r="E294" s="275" t="s">
        <v>92</v>
      </c>
      <c r="F294" s="276"/>
    </row>
    <row r="295" spans="1:6">
      <c r="A295" s="429"/>
      <c r="B295" s="523" t="s">
        <v>97</v>
      </c>
      <c r="C295" s="524"/>
      <c r="D295" s="525"/>
      <c r="E295" s="275" t="s">
        <v>92</v>
      </c>
      <c r="F295" s="276"/>
    </row>
    <row r="296" spans="1:6">
      <c r="A296" s="429"/>
      <c r="B296" s="523" t="s">
        <v>98</v>
      </c>
      <c r="C296" s="524"/>
      <c r="D296" s="525"/>
      <c r="E296" s="275" t="s">
        <v>92</v>
      </c>
      <c r="F296" s="276"/>
    </row>
    <row r="297" spans="1:6">
      <c r="A297" s="429"/>
      <c r="B297" s="523" t="s">
        <v>43</v>
      </c>
      <c r="C297" s="524"/>
      <c r="D297" s="525"/>
      <c r="E297" s="275" t="s">
        <v>92</v>
      </c>
      <c r="F297" s="276"/>
    </row>
    <row r="298" spans="1:6">
      <c r="A298" s="429"/>
      <c r="B298" s="523" t="s">
        <v>52</v>
      </c>
      <c r="C298" s="524"/>
      <c r="D298" s="525"/>
      <c r="E298" s="275" t="s">
        <v>92</v>
      </c>
      <c r="F298" s="276"/>
    </row>
    <row r="299" spans="1:6">
      <c r="A299" s="429"/>
      <c r="B299" s="523" t="s">
        <v>76</v>
      </c>
      <c r="C299" s="524"/>
      <c r="D299" s="525"/>
      <c r="E299" s="275" t="s">
        <v>92</v>
      </c>
      <c r="F299" s="276"/>
    </row>
    <row r="300" spans="1:6">
      <c r="A300" s="430"/>
      <c r="B300" s="523" t="s">
        <v>86</v>
      </c>
      <c r="C300" s="524"/>
      <c r="D300" s="525"/>
      <c r="E300" s="277" t="s">
        <v>92</v>
      </c>
      <c r="F300" s="276"/>
    </row>
    <row r="301" spans="1:6" ht="16.5" thickBot="1">
      <c r="A301" s="430"/>
      <c r="B301" s="532" t="s">
        <v>88</v>
      </c>
      <c r="C301" s="533"/>
      <c r="D301" s="534"/>
      <c r="E301" s="277" t="s">
        <v>92</v>
      </c>
      <c r="F301" s="278"/>
    </row>
    <row r="302" spans="1:6" ht="16.5" thickBot="1">
      <c r="A302" s="431"/>
      <c r="B302" s="535" t="s">
        <v>172</v>
      </c>
      <c r="C302" s="536"/>
      <c r="D302" s="537"/>
      <c r="E302" s="279" t="s">
        <v>92</v>
      </c>
      <c r="F302" s="280"/>
    </row>
  </sheetData>
  <mergeCells count="77">
    <mergeCell ref="B301:D301"/>
    <mergeCell ref="B302:D302"/>
    <mergeCell ref="B295:D295"/>
    <mergeCell ref="B296:D296"/>
    <mergeCell ref="B297:D297"/>
    <mergeCell ref="B298:D298"/>
    <mergeCell ref="B299:D299"/>
    <mergeCell ref="B300:D300"/>
    <mergeCell ref="B294:D294"/>
    <mergeCell ref="A260:A261"/>
    <mergeCell ref="A262:A263"/>
    <mergeCell ref="A285:F285"/>
    <mergeCell ref="B286:D286"/>
    <mergeCell ref="B287:D287"/>
    <mergeCell ref="B288:D288"/>
    <mergeCell ref="B289:D289"/>
    <mergeCell ref="B290:D290"/>
    <mergeCell ref="B291:D291"/>
    <mergeCell ref="B292:D292"/>
    <mergeCell ref="B293:D293"/>
    <mergeCell ref="E156:E157"/>
    <mergeCell ref="F156:F157"/>
    <mergeCell ref="A258:A259"/>
    <mergeCell ref="A226:A227"/>
    <mergeCell ref="A229:A230"/>
    <mergeCell ref="A232:A233"/>
    <mergeCell ref="A235:A236"/>
    <mergeCell ref="A238:A239"/>
    <mergeCell ref="A240:A241"/>
    <mergeCell ref="A247:A248"/>
    <mergeCell ref="A250:A251"/>
    <mergeCell ref="A253:A254"/>
    <mergeCell ref="A255:A256"/>
    <mergeCell ref="A223:A224"/>
    <mergeCell ref="A156:A157"/>
    <mergeCell ref="B156:B157"/>
    <mergeCell ref="C156:C157"/>
    <mergeCell ref="D156:D157"/>
    <mergeCell ref="A213:A214"/>
    <mergeCell ref="A215:A216"/>
    <mergeCell ref="A217:A218"/>
    <mergeCell ref="A220:A221"/>
    <mergeCell ref="A146:A150"/>
    <mergeCell ref="A93:A94"/>
    <mergeCell ref="A96:A97"/>
    <mergeCell ref="A98:A99"/>
    <mergeCell ref="A100:A101"/>
    <mergeCell ref="A107:A108"/>
    <mergeCell ref="A112:A113"/>
    <mergeCell ref="A114:A115"/>
    <mergeCell ref="A116:A117"/>
    <mergeCell ref="A118:A119"/>
    <mergeCell ref="A125:A129"/>
    <mergeCell ref="A131:A144"/>
    <mergeCell ref="A91:A92"/>
    <mergeCell ref="A47:A48"/>
    <mergeCell ref="A50:A51"/>
    <mergeCell ref="A59:A61"/>
    <mergeCell ref="A63:A64"/>
    <mergeCell ref="A70:A71"/>
    <mergeCell ref="A73:A74"/>
    <mergeCell ref="A76:A77"/>
    <mergeCell ref="A79:A80"/>
    <mergeCell ref="A82:A83"/>
    <mergeCell ref="A85:A86"/>
    <mergeCell ref="A88:A89"/>
    <mergeCell ref="A44:A45"/>
    <mergeCell ref="A2:F5"/>
    <mergeCell ref="A9:A10"/>
    <mergeCell ref="A11:A12"/>
    <mergeCell ref="A14:A15"/>
    <mergeCell ref="A16:A17"/>
    <mergeCell ref="A18:A21"/>
    <mergeCell ref="A27:A28"/>
    <mergeCell ref="A30:A32"/>
    <mergeCell ref="A34:A35"/>
    <mergeCell ref="A37:A38"/>
  </mergeCells>
  <pageMargins left="0.70866141732283472" right="0.70866141732283472" top="0.74803149606299213" bottom="0.74803149606299213" header="0.31496062992125984" footer="0.31496062992125984"/>
  <pageSetup scale="63"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0"/>
  <sheetViews>
    <sheetView view="pageBreakPreview" zoomScale="60" zoomScaleNormal="90" workbookViewId="0">
      <selection activeCell="Z7" sqref="Z7"/>
    </sheetView>
  </sheetViews>
  <sheetFormatPr defaultRowHeight="15.75"/>
  <cols>
    <col min="1" max="1" width="4.7109375" style="106" customWidth="1"/>
    <col min="2" max="2" width="85.7109375" style="107" customWidth="1"/>
    <col min="3" max="3" width="4.7109375" style="106" customWidth="1"/>
    <col min="4" max="4" width="10.7109375" style="108" customWidth="1"/>
    <col min="5" max="5" width="11.5703125" style="287" customWidth="1"/>
    <col min="6" max="6" width="15.7109375" style="287" customWidth="1"/>
    <col min="7" max="16384" width="9.140625" style="4"/>
  </cols>
  <sheetData>
    <row r="2" spans="1:6" s="331" customFormat="1" ht="38.25" customHeight="1">
      <c r="A2" s="499" t="s">
        <v>800</v>
      </c>
      <c r="B2" s="499"/>
      <c r="C2" s="499"/>
      <c r="D2" s="499"/>
      <c r="E2" s="499"/>
      <c r="F2" s="499"/>
    </row>
    <row r="3" spans="1:6" s="332" customFormat="1" ht="75" customHeight="1">
      <c r="A3" s="500"/>
      <c r="B3" s="500"/>
      <c r="C3" s="500"/>
      <c r="D3" s="500"/>
      <c r="E3" s="500"/>
      <c r="F3" s="500"/>
    </row>
    <row r="4" spans="1:6" s="332" customFormat="1" ht="75" customHeight="1">
      <c r="A4" s="500"/>
      <c r="B4" s="500"/>
      <c r="C4" s="500"/>
      <c r="D4" s="500"/>
      <c r="E4" s="500"/>
      <c r="F4" s="500"/>
    </row>
    <row r="5" spans="1:6" s="333" customFormat="1" ht="160.5" customHeight="1" thickBot="1">
      <c r="A5" s="500"/>
      <c r="B5" s="500"/>
      <c r="C5" s="500"/>
      <c r="D5" s="500"/>
      <c r="E5" s="500"/>
      <c r="F5" s="500"/>
    </row>
    <row r="6" spans="1:6" ht="16.5" thickBot="1">
      <c r="A6" s="92"/>
      <c r="B6" s="93" t="s">
        <v>272</v>
      </c>
      <c r="C6" s="94" t="s">
        <v>2</v>
      </c>
      <c r="D6" s="95" t="s">
        <v>8</v>
      </c>
      <c r="E6" s="281" t="s">
        <v>44</v>
      </c>
      <c r="F6" s="282" t="s">
        <v>10</v>
      </c>
    </row>
    <row r="7" spans="1:6" ht="34.5" customHeight="1" thickBot="1">
      <c r="A7" s="96"/>
      <c r="B7" s="97" t="s">
        <v>273</v>
      </c>
      <c r="C7" s="98"/>
      <c r="D7" s="99"/>
      <c r="E7" s="283"/>
      <c r="F7" s="284"/>
    </row>
    <row r="8" spans="1:6" ht="96" customHeight="1">
      <c r="A8" s="541">
        <v>1</v>
      </c>
      <c r="B8" s="100" t="s">
        <v>833</v>
      </c>
      <c r="C8" s="101"/>
      <c r="D8" s="102"/>
      <c r="E8" s="285"/>
      <c r="F8" s="285"/>
    </row>
    <row r="9" spans="1:6">
      <c r="A9" s="540"/>
      <c r="B9" s="103"/>
      <c r="C9" s="104" t="s">
        <v>125</v>
      </c>
      <c r="D9" s="105">
        <v>3</v>
      </c>
      <c r="E9" s="286"/>
      <c r="F9" s="286"/>
    </row>
    <row r="10" spans="1:6" ht="66" customHeight="1">
      <c r="A10" s="538">
        <v>2</v>
      </c>
      <c r="B10" s="103" t="s">
        <v>834</v>
      </c>
      <c r="C10" s="104"/>
      <c r="D10" s="105"/>
      <c r="E10" s="286"/>
      <c r="F10" s="286"/>
    </row>
    <row r="11" spans="1:6">
      <c r="A11" s="540"/>
      <c r="B11" s="103" t="s">
        <v>274</v>
      </c>
      <c r="C11" s="104" t="s">
        <v>125</v>
      </c>
      <c r="D11" s="105">
        <v>5</v>
      </c>
      <c r="E11" s="286"/>
      <c r="F11" s="286"/>
    </row>
    <row r="12" spans="1:6" ht="51.75" customHeight="1">
      <c r="A12" s="538">
        <v>3</v>
      </c>
      <c r="B12" s="103" t="s">
        <v>835</v>
      </c>
      <c r="C12" s="104"/>
      <c r="D12" s="105"/>
      <c r="E12" s="286"/>
      <c r="F12" s="286"/>
    </row>
    <row r="13" spans="1:6">
      <c r="A13" s="540"/>
      <c r="B13" s="103"/>
      <c r="C13" s="104" t="s">
        <v>41</v>
      </c>
      <c r="D13" s="105">
        <v>2</v>
      </c>
      <c r="E13" s="286"/>
      <c r="F13" s="286"/>
    </row>
    <row r="14" spans="1:6" ht="48.75" customHeight="1">
      <c r="A14" s="538">
        <v>4</v>
      </c>
      <c r="B14" s="103" t="s">
        <v>275</v>
      </c>
      <c r="C14" s="104"/>
      <c r="D14" s="105"/>
      <c r="E14" s="286"/>
      <c r="F14" s="286"/>
    </row>
    <row r="15" spans="1:6">
      <c r="A15" s="540"/>
      <c r="B15" s="103" t="s">
        <v>276</v>
      </c>
      <c r="C15" s="104" t="s">
        <v>125</v>
      </c>
      <c r="D15" s="105">
        <v>10</v>
      </c>
      <c r="E15" s="286"/>
      <c r="F15" s="286"/>
    </row>
    <row r="16" spans="1:6" ht="64.5" customHeight="1">
      <c r="A16" s="538">
        <v>5</v>
      </c>
      <c r="B16" s="103" t="s">
        <v>277</v>
      </c>
      <c r="C16" s="104"/>
      <c r="D16" s="105"/>
      <c r="E16" s="286"/>
      <c r="F16" s="286"/>
    </row>
    <row r="17" spans="1:6" ht="21" customHeight="1">
      <c r="A17" s="539"/>
      <c r="B17" s="103" t="s">
        <v>278</v>
      </c>
      <c r="C17" s="104" t="s">
        <v>15</v>
      </c>
      <c r="D17" s="105">
        <v>1</v>
      </c>
      <c r="E17" s="286"/>
      <c r="F17" s="286"/>
    </row>
    <row r="18" spans="1:6" ht="21" customHeight="1">
      <c r="A18" s="539"/>
      <c r="B18" s="103" t="s">
        <v>279</v>
      </c>
      <c r="C18" s="104" t="s">
        <v>15</v>
      </c>
      <c r="D18" s="105">
        <v>10</v>
      </c>
      <c r="E18" s="286"/>
      <c r="F18" s="286"/>
    </row>
    <row r="19" spans="1:6" ht="16.5" thickBot="1">
      <c r="A19" s="542"/>
      <c r="B19" s="103" t="s">
        <v>280</v>
      </c>
      <c r="C19" s="104" t="s">
        <v>15</v>
      </c>
      <c r="D19" s="105">
        <v>3</v>
      </c>
      <c r="E19" s="286"/>
      <c r="F19" s="286"/>
    </row>
    <row r="20" spans="1:6" ht="16.5" thickBot="1">
      <c r="A20" s="96"/>
      <c r="B20" s="97" t="s">
        <v>281</v>
      </c>
      <c r="C20" s="98"/>
      <c r="D20" s="99"/>
      <c r="E20" s="283"/>
      <c r="F20" s="284"/>
    </row>
    <row r="22" spans="1:6" ht="16.5" thickBot="1">
      <c r="A22" s="109"/>
    </row>
    <row r="23" spans="1:6" s="2" customFormat="1" ht="16.5" thickBot="1">
      <c r="A23" s="110"/>
      <c r="B23" s="93" t="s">
        <v>282</v>
      </c>
      <c r="C23" s="94" t="s">
        <v>2</v>
      </c>
      <c r="D23" s="95" t="s">
        <v>8</v>
      </c>
      <c r="E23" s="281" t="s">
        <v>44</v>
      </c>
      <c r="F23" s="282" t="s">
        <v>10</v>
      </c>
    </row>
    <row r="24" spans="1:6" ht="16.5" thickBot="1">
      <c r="A24" s="111"/>
      <c r="B24" s="97" t="s">
        <v>283</v>
      </c>
      <c r="C24" s="112"/>
      <c r="D24" s="113"/>
      <c r="E24" s="288"/>
      <c r="F24" s="289"/>
    </row>
    <row r="25" spans="1:6" ht="124.5" customHeight="1">
      <c r="A25" s="541">
        <v>1</v>
      </c>
      <c r="B25" s="103" t="s">
        <v>284</v>
      </c>
      <c r="C25" s="104"/>
      <c r="D25" s="105"/>
      <c r="E25" s="286"/>
      <c r="F25" s="286"/>
    </row>
    <row r="26" spans="1:6">
      <c r="A26" s="539"/>
      <c r="B26" s="103" t="s">
        <v>836</v>
      </c>
      <c r="C26" s="104" t="s">
        <v>56</v>
      </c>
      <c r="D26" s="105">
        <v>12</v>
      </c>
      <c r="E26" s="286"/>
      <c r="F26" s="286"/>
    </row>
    <row r="27" spans="1:6">
      <c r="A27" s="539"/>
      <c r="B27" s="103" t="s">
        <v>837</v>
      </c>
      <c r="C27" s="104" t="s">
        <v>56</v>
      </c>
      <c r="D27" s="105">
        <v>85</v>
      </c>
      <c r="E27" s="286"/>
      <c r="F27" s="286"/>
    </row>
    <row r="28" spans="1:6">
      <c r="A28" s="539"/>
      <c r="B28" s="103" t="s">
        <v>838</v>
      </c>
      <c r="C28" s="104" t="s">
        <v>56</v>
      </c>
      <c r="D28" s="105">
        <v>35</v>
      </c>
      <c r="E28" s="286"/>
      <c r="F28" s="286"/>
    </row>
    <row r="29" spans="1:6">
      <c r="A29" s="539"/>
      <c r="B29" s="103" t="s">
        <v>839</v>
      </c>
      <c r="C29" s="104" t="s">
        <v>56</v>
      </c>
      <c r="D29" s="105">
        <v>80</v>
      </c>
      <c r="E29" s="286"/>
      <c r="F29" s="286"/>
    </row>
    <row r="30" spans="1:6" ht="128.25" customHeight="1">
      <c r="A30" s="538">
        <v>2</v>
      </c>
      <c r="B30" s="103" t="s">
        <v>285</v>
      </c>
      <c r="C30" s="104"/>
      <c r="D30" s="105"/>
      <c r="E30" s="286"/>
      <c r="F30" s="286"/>
    </row>
    <row r="31" spans="1:6">
      <c r="A31" s="539"/>
      <c r="B31" s="103" t="s">
        <v>836</v>
      </c>
      <c r="C31" s="104" t="s">
        <v>56</v>
      </c>
      <c r="D31" s="105">
        <v>0</v>
      </c>
      <c r="E31" s="286"/>
      <c r="F31" s="286"/>
    </row>
    <row r="32" spans="1:6">
      <c r="A32" s="539"/>
      <c r="B32" s="103" t="s">
        <v>837</v>
      </c>
      <c r="C32" s="104" t="s">
        <v>56</v>
      </c>
      <c r="D32" s="105">
        <f>SUM(4.45+4.45+2.6+1.6+3+2)</f>
        <v>18.100000000000001</v>
      </c>
      <c r="E32" s="286"/>
      <c r="F32" s="286"/>
    </row>
    <row r="33" spans="1:6">
      <c r="A33" s="539"/>
      <c r="B33" s="103" t="s">
        <v>838</v>
      </c>
      <c r="C33" s="104" t="s">
        <v>56</v>
      </c>
      <c r="D33" s="105">
        <f>SUM(3.15+8+0.52+2.3+11.85+3+3.5+4.95)</f>
        <v>37.270000000000003</v>
      </c>
      <c r="E33" s="286"/>
      <c r="F33" s="286"/>
    </row>
    <row r="34" spans="1:6" ht="60">
      <c r="A34" s="538">
        <v>3</v>
      </c>
      <c r="B34" s="100" t="s">
        <v>286</v>
      </c>
      <c r="C34" s="101"/>
      <c r="D34" s="102"/>
      <c r="E34" s="285"/>
      <c r="F34" s="285"/>
    </row>
    <row r="35" spans="1:6">
      <c r="A35" s="539"/>
      <c r="B35" s="103" t="s">
        <v>287</v>
      </c>
      <c r="C35" s="104" t="s">
        <v>15</v>
      </c>
      <c r="D35" s="105">
        <v>31</v>
      </c>
      <c r="E35" s="286"/>
      <c r="F35" s="286"/>
    </row>
    <row r="36" spans="1:6">
      <c r="A36" s="540"/>
      <c r="B36" s="103" t="s">
        <v>288</v>
      </c>
      <c r="C36" s="104" t="s">
        <v>15</v>
      </c>
      <c r="D36" s="105">
        <v>10</v>
      </c>
      <c r="E36" s="286"/>
      <c r="F36" s="286"/>
    </row>
    <row r="37" spans="1:6" ht="75">
      <c r="A37" s="538">
        <v>4</v>
      </c>
      <c r="B37" s="103" t="s">
        <v>289</v>
      </c>
      <c r="C37" s="104"/>
      <c r="D37" s="105"/>
      <c r="E37" s="286"/>
      <c r="F37" s="286"/>
    </row>
    <row r="38" spans="1:6">
      <c r="A38" s="539"/>
      <c r="B38" s="103" t="s">
        <v>290</v>
      </c>
      <c r="C38" s="104" t="s">
        <v>15</v>
      </c>
      <c r="D38" s="105">
        <v>6</v>
      </c>
      <c r="E38" s="286"/>
      <c r="F38" s="286"/>
    </row>
    <row r="39" spans="1:6">
      <c r="A39" s="540"/>
      <c r="B39" s="103" t="s">
        <v>291</v>
      </c>
      <c r="C39" s="104" t="s">
        <v>15</v>
      </c>
      <c r="D39" s="105">
        <v>6</v>
      </c>
      <c r="E39" s="286"/>
      <c r="F39" s="286"/>
    </row>
    <row r="40" spans="1:6" ht="30">
      <c r="A40" s="538">
        <v>5</v>
      </c>
      <c r="B40" s="103" t="s">
        <v>292</v>
      </c>
      <c r="C40" s="104"/>
      <c r="D40" s="105"/>
      <c r="E40" s="286"/>
      <c r="F40" s="286"/>
    </row>
    <row r="41" spans="1:6" ht="16.5" thickBot="1">
      <c r="A41" s="542"/>
      <c r="B41" s="103" t="s">
        <v>293</v>
      </c>
      <c r="C41" s="104" t="s">
        <v>15</v>
      </c>
      <c r="D41" s="105">
        <v>6</v>
      </c>
      <c r="E41" s="286"/>
      <c r="F41" s="286"/>
    </row>
    <row r="42" spans="1:6" ht="16.5" thickBot="1">
      <c r="A42" s="111"/>
      <c r="B42" s="97" t="s">
        <v>294</v>
      </c>
      <c r="C42" s="112"/>
      <c r="D42" s="113"/>
      <c r="E42" s="288"/>
      <c r="F42" s="289"/>
    </row>
    <row r="43" spans="1:6" ht="64.5" customHeight="1">
      <c r="A43" s="541">
        <v>1</v>
      </c>
      <c r="B43" s="100" t="s">
        <v>295</v>
      </c>
      <c r="C43" s="101"/>
      <c r="D43" s="102"/>
      <c r="E43" s="285"/>
      <c r="F43" s="285"/>
    </row>
    <row r="44" spans="1:6">
      <c r="A44" s="540"/>
      <c r="B44" s="103" t="s">
        <v>296</v>
      </c>
      <c r="C44" s="104" t="s">
        <v>15</v>
      </c>
      <c r="D44" s="105">
        <v>5</v>
      </c>
      <c r="E44" s="286"/>
      <c r="F44" s="286"/>
    </row>
    <row r="45" spans="1:6" ht="90">
      <c r="A45" s="538">
        <v>2</v>
      </c>
      <c r="B45" s="103" t="s">
        <v>297</v>
      </c>
      <c r="C45" s="104"/>
      <c r="D45" s="105"/>
      <c r="E45" s="286"/>
      <c r="F45" s="286"/>
    </row>
    <row r="46" spans="1:6">
      <c r="A46" s="540"/>
      <c r="B46" s="103" t="s">
        <v>298</v>
      </c>
      <c r="C46" s="104" t="s">
        <v>15</v>
      </c>
      <c r="D46" s="105">
        <v>1</v>
      </c>
      <c r="E46" s="286"/>
      <c r="F46" s="286"/>
    </row>
    <row r="47" spans="1:6" ht="45">
      <c r="A47" s="538">
        <v>3</v>
      </c>
      <c r="B47" s="103" t="s">
        <v>299</v>
      </c>
      <c r="C47" s="104"/>
      <c r="D47" s="105"/>
      <c r="E47" s="286"/>
      <c r="F47" s="286"/>
    </row>
    <row r="48" spans="1:6">
      <c r="A48" s="540"/>
      <c r="B48" s="103"/>
      <c r="C48" s="104" t="s">
        <v>15</v>
      </c>
      <c r="D48" s="105">
        <v>6</v>
      </c>
      <c r="E48" s="286"/>
      <c r="F48" s="286"/>
    </row>
    <row r="49" spans="1:6">
      <c r="A49" s="538">
        <v>4</v>
      </c>
      <c r="B49" s="103" t="s">
        <v>300</v>
      </c>
      <c r="C49" s="104"/>
      <c r="D49" s="105"/>
      <c r="E49" s="286"/>
      <c r="F49" s="286"/>
    </row>
    <row r="50" spans="1:6">
      <c r="A50" s="540"/>
      <c r="B50" s="103"/>
      <c r="C50" s="104" t="s">
        <v>15</v>
      </c>
      <c r="D50" s="105">
        <v>6</v>
      </c>
      <c r="E50" s="286"/>
      <c r="F50" s="286"/>
    </row>
    <row r="51" spans="1:6" ht="60">
      <c r="A51" s="538">
        <v>5</v>
      </c>
      <c r="B51" s="103" t="s">
        <v>301</v>
      </c>
      <c r="C51" s="104"/>
      <c r="D51" s="105"/>
      <c r="E51" s="286"/>
      <c r="F51" s="286"/>
    </row>
    <row r="52" spans="1:6" ht="16.5" thickBot="1">
      <c r="A52" s="542"/>
      <c r="B52" s="103"/>
      <c r="C52" s="104" t="s">
        <v>15</v>
      </c>
      <c r="D52" s="105">
        <v>6</v>
      </c>
      <c r="E52" s="286"/>
      <c r="F52" s="286"/>
    </row>
    <row r="53" spans="1:6" ht="16.5" thickBot="1">
      <c r="A53" s="111"/>
      <c r="B53" s="97" t="s">
        <v>302</v>
      </c>
      <c r="C53" s="112"/>
      <c r="D53" s="113"/>
      <c r="E53" s="288"/>
      <c r="F53" s="289"/>
    </row>
    <row r="54" spans="1:6" ht="30">
      <c r="A54" s="541">
        <v>1</v>
      </c>
      <c r="B54" s="100" t="s">
        <v>303</v>
      </c>
      <c r="C54" s="101"/>
      <c r="D54" s="102"/>
      <c r="E54" s="285"/>
      <c r="F54" s="285"/>
    </row>
    <row r="55" spans="1:6" ht="16.5" thickBot="1">
      <c r="A55" s="542"/>
      <c r="B55" s="103" t="s">
        <v>304</v>
      </c>
      <c r="C55" s="104" t="s">
        <v>15</v>
      </c>
      <c r="D55" s="105">
        <v>6</v>
      </c>
      <c r="E55" s="286"/>
      <c r="F55" s="286"/>
    </row>
    <row r="56" spans="1:6" ht="16.5" thickBot="1">
      <c r="A56" s="111"/>
      <c r="B56" s="97" t="s">
        <v>305</v>
      </c>
      <c r="C56" s="112"/>
      <c r="D56" s="113"/>
      <c r="E56" s="288"/>
      <c r="F56" s="289"/>
    </row>
    <row r="57" spans="1:6" ht="113.25" customHeight="1">
      <c r="A57" s="541">
        <v>1</v>
      </c>
      <c r="B57" s="100" t="s">
        <v>840</v>
      </c>
      <c r="C57" s="101"/>
      <c r="D57" s="102"/>
      <c r="E57" s="285"/>
      <c r="F57" s="285"/>
    </row>
    <row r="58" spans="1:6">
      <c r="A58" s="540"/>
      <c r="B58" s="103" t="s">
        <v>306</v>
      </c>
      <c r="C58" s="104" t="s">
        <v>15</v>
      </c>
      <c r="D58" s="105">
        <v>1</v>
      </c>
      <c r="E58" s="286"/>
      <c r="F58" s="286"/>
    </row>
    <row r="59" spans="1:6" ht="111" customHeight="1">
      <c r="A59" s="538">
        <v>2</v>
      </c>
      <c r="B59" s="103" t="s">
        <v>841</v>
      </c>
      <c r="C59" s="104"/>
      <c r="D59" s="105"/>
      <c r="E59" s="286"/>
      <c r="F59" s="286"/>
    </row>
    <row r="60" spans="1:6" ht="16.5" thickBot="1">
      <c r="A60" s="542"/>
      <c r="B60" s="103" t="s">
        <v>307</v>
      </c>
      <c r="C60" s="104" t="s">
        <v>15</v>
      </c>
      <c r="D60" s="105">
        <v>1</v>
      </c>
      <c r="E60" s="286"/>
      <c r="F60" s="286"/>
    </row>
    <row r="61" spans="1:6" ht="16.5" thickBot="1">
      <c r="A61" s="111"/>
      <c r="B61" s="97" t="s">
        <v>308</v>
      </c>
      <c r="C61" s="112"/>
      <c r="D61" s="113"/>
      <c r="E61" s="288"/>
      <c r="F61" s="289"/>
    </row>
    <row r="62" spans="1:6" ht="143.25" customHeight="1">
      <c r="A62" s="541">
        <v>1</v>
      </c>
      <c r="B62" s="100" t="s">
        <v>309</v>
      </c>
      <c r="C62" s="101"/>
      <c r="D62" s="102"/>
      <c r="E62" s="285"/>
      <c r="F62" s="285"/>
    </row>
    <row r="63" spans="1:6">
      <c r="A63" s="540"/>
      <c r="B63" s="103" t="s">
        <v>310</v>
      </c>
      <c r="C63" s="104" t="s">
        <v>311</v>
      </c>
      <c r="D63" s="105">
        <v>1</v>
      </c>
      <c r="E63" s="286"/>
      <c r="F63" s="286"/>
    </row>
    <row r="64" spans="1:6" ht="60">
      <c r="A64" s="538">
        <v>2</v>
      </c>
      <c r="B64" s="103" t="s">
        <v>312</v>
      </c>
      <c r="C64" s="104"/>
      <c r="D64" s="105"/>
      <c r="E64" s="286"/>
      <c r="F64" s="286"/>
    </row>
    <row r="65" spans="1:6" ht="16.5" thickBot="1">
      <c r="A65" s="542"/>
      <c r="B65" s="103" t="s">
        <v>313</v>
      </c>
      <c r="C65" s="104" t="s">
        <v>311</v>
      </c>
      <c r="D65" s="105">
        <v>1</v>
      </c>
      <c r="E65" s="286"/>
      <c r="F65" s="286"/>
    </row>
    <row r="66" spans="1:6" ht="16.5" thickBot="1">
      <c r="A66" s="111"/>
      <c r="B66" s="97" t="s">
        <v>314</v>
      </c>
      <c r="C66" s="112"/>
      <c r="D66" s="113"/>
      <c r="E66" s="288"/>
      <c r="F66" s="289"/>
    </row>
    <row r="67" spans="1:6" ht="67.5" customHeight="1">
      <c r="A67" s="541">
        <v>1</v>
      </c>
      <c r="B67" s="103" t="s">
        <v>842</v>
      </c>
      <c r="C67" s="104"/>
      <c r="D67" s="105"/>
      <c r="E67" s="286"/>
      <c r="F67" s="286"/>
    </row>
    <row r="68" spans="1:6" ht="16.5" thickBot="1">
      <c r="A68" s="542"/>
      <c r="B68" s="103" t="s">
        <v>315</v>
      </c>
      <c r="C68" s="104" t="s">
        <v>15</v>
      </c>
      <c r="D68" s="105">
        <v>1</v>
      </c>
      <c r="E68" s="286"/>
      <c r="F68" s="286"/>
    </row>
    <row r="69" spans="1:6" ht="16.5" thickBot="1">
      <c r="A69" s="114"/>
      <c r="B69" s="97" t="s">
        <v>316</v>
      </c>
      <c r="C69" s="98"/>
      <c r="D69" s="99"/>
      <c r="E69" s="283"/>
      <c r="F69" s="284"/>
    </row>
    <row r="71" spans="1:6" s="3" customFormat="1" thickBot="1">
      <c r="A71" s="109"/>
      <c r="B71" s="107"/>
      <c r="C71" s="106"/>
      <c r="D71" s="108"/>
      <c r="E71" s="287"/>
      <c r="F71" s="287"/>
    </row>
    <row r="72" spans="1:6" s="2" customFormat="1" ht="16.5" thickBot="1">
      <c r="A72" s="115"/>
      <c r="B72" s="116" t="s">
        <v>317</v>
      </c>
      <c r="C72" s="117" t="s">
        <v>2</v>
      </c>
      <c r="D72" s="118" t="s">
        <v>8</v>
      </c>
      <c r="E72" s="290" t="s">
        <v>9</v>
      </c>
      <c r="F72" s="291" t="s">
        <v>10</v>
      </c>
    </row>
    <row r="73" spans="1:6" s="1" customFormat="1">
      <c r="A73" s="119"/>
      <c r="B73" s="120" t="s">
        <v>318</v>
      </c>
      <c r="C73" s="121"/>
      <c r="D73" s="122"/>
      <c r="E73" s="292"/>
      <c r="F73" s="292"/>
    </row>
    <row r="74" spans="1:6" s="1" customFormat="1" ht="112.5" customHeight="1">
      <c r="A74" s="538">
        <v>1</v>
      </c>
      <c r="B74" s="103" t="s">
        <v>843</v>
      </c>
      <c r="C74" s="104"/>
      <c r="D74" s="105"/>
      <c r="E74" s="286"/>
      <c r="F74" s="286"/>
    </row>
    <row r="75" spans="1:6" s="1" customFormat="1" ht="15">
      <c r="A75" s="540"/>
      <c r="B75" s="103" t="s">
        <v>319</v>
      </c>
      <c r="C75" s="104" t="s">
        <v>125</v>
      </c>
      <c r="D75" s="105">
        <v>6</v>
      </c>
      <c r="E75" s="286"/>
      <c r="F75" s="286"/>
    </row>
    <row r="76" spans="1:6" s="1" customFormat="1" ht="66" customHeight="1">
      <c r="A76" s="538">
        <v>2</v>
      </c>
      <c r="B76" s="103" t="s">
        <v>844</v>
      </c>
      <c r="C76" s="104"/>
      <c r="D76" s="105"/>
      <c r="E76" s="286"/>
      <c r="F76" s="286"/>
    </row>
    <row r="77" spans="1:6" s="1" customFormat="1" ht="15">
      <c r="A77" s="540"/>
      <c r="B77" s="103" t="s">
        <v>320</v>
      </c>
      <c r="C77" s="104" t="s">
        <v>125</v>
      </c>
      <c r="D77" s="105">
        <v>30</v>
      </c>
      <c r="E77" s="286"/>
      <c r="F77" s="286"/>
    </row>
    <row r="78" spans="1:6" ht="45">
      <c r="A78" s="538">
        <v>3</v>
      </c>
      <c r="B78" s="103" t="s">
        <v>321</v>
      </c>
      <c r="C78" s="104"/>
      <c r="D78" s="105"/>
      <c r="E78" s="286"/>
      <c r="F78" s="286"/>
    </row>
    <row r="79" spans="1:6">
      <c r="A79" s="540"/>
      <c r="B79" s="103"/>
      <c r="C79" s="104" t="s">
        <v>41</v>
      </c>
      <c r="D79" s="105">
        <v>2</v>
      </c>
      <c r="E79" s="286"/>
      <c r="F79" s="286"/>
    </row>
    <row r="80" spans="1:6" ht="64.5" customHeight="1">
      <c r="A80" s="538">
        <v>4</v>
      </c>
      <c r="B80" s="103" t="s">
        <v>845</v>
      </c>
      <c r="C80" s="104"/>
      <c r="D80" s="105"/>
      <c r="E80" s="286"/>
      <c r="F80" s="286"/>
    </row>
    <row r="81" spans="1:6">
      <c r="A81" s="540"/>
      <c r="B81" s="103"/>
      <c r="C81" s="104" t="s">
        <v>125</v>
      </c>
      <c r="D81" s="105">
        <v>12</v>
      </c>
      <c r="E81" s="286"/>
      <c r="F81" s="286"/>
    </row>
    <row r="82" spans="1:6" ht="54.75" customHeight="1">
      <c r="A82" s="538">
        <v>5</v>
      </c>
      <c r="B82" s="103" t="s">
        <v>846</v>
      </c>
      <c r="C82" s="104"/>
      <c r="D82" s="105"/>
      <c r="E82" s="286"/>
      <c r="F82" s="286"/>
    </row>
    <row r="83" spans="1:6">
      <c r="A83" s="540"/>
      <c r="B83" s="103"/>
      <c r="C83" s="104" t="s">
        <v>125</v>
      </c>
      <c r="D83" s="105">
        <v>3</v>
      </c>
      <c r="E83" s="286"/>
      <c r="F83" s="286"/>
    </row>
    <row r="84" spans="1:6" ht="19.5" customHeight="1">
      <c r="A84" s="119"/>
      <c r="B84" s="120" t="s">
        <v>283</v>
      </c>
      <c r="C84" s="121"/>
      <c r="D84" s="122"/>
      <c r="E84" s="292"/>
      <c r="F84" s="292"/>
    </row>
    <row r="85" spans="1:6" ht="111.75" customHeight="1">
      <c r="A85" s="538">
        <v>2</v>
      </c>
      <c r="B85" s="103" t="s">
        <v>322</v>
      </c>
      <c r="C85" s="104"/>
      <c r="D85" s="105"/>
      <c r="E85" s="286"/>
      <c r="F85" s="286"/>
    </row>
    <row r="86" spans="1:6">
      <c r="A86" s="539"/>
      <c r="B86" s="103" t="s">
        <v>323</v>
      </c>
      <c r="C86" s="104" t="s">
        <v>56</v>
      </c>
      <c r="D86" s="105">
        <v>22</v>
      </c>
      <c r="E86" s="286"/>
      <c r="F86" s="286"/>
    </row>
    <row r="87" spans="1:6">
      <c r="A87" s="539"/>
      <c r="B87" s="103" t="s">
        <v>324</v>
      </c>
      <c r="C87" s="104" t="s">
        <v>56</v>
      </c>
      <c r="D87" s="105">
        <v>18</v>
      </c>
      <c r="E87" s="286"/>
      <c r="F87" s="286"/>
    </row>
    <row r="88" spans="1:6">
      <c r="A88" s="540"/>
      <c r="B88" s="103" t="s">
        <v>325</v>
      </c>
      <c r="C88" s="104" t="s">
        <v>56</v>
      </c>
      <c r="D88" s="105">
        <v>30</v>
      </c>
      <c r="E88" s="286"/>
      <c r="F88" s="286"/>
    </row>
    <row r="89" spans="1:6">
      <c r="A89" s="119"/>
      <c r="B89" s="120" t="s">
        <v>326</v>
      </c>
      <c r="C89" s="121"/>
      <c r="D89" s="122"/>
      <c r="E89" s="292"/>
      <c r="F89" s="292"/>
    </row>
    <row r="90" spans="1:6" ht="112.5" customHeight="1">
      <c r="A90" s="538">
        <v>1</v>
      </c>
      <c r="B90" s="103" t="s">
        <v>327</v>
      </c>
      <c r="C90" s="104"/>
      <c r="D90" s="105"/>
      <c r="E90" s="286"/>
      <c r="F90" s="286"/>
    </row>
    <row r="91" spans="1:6" ht="30">
      <c r="A91" s="539"/>
      <c r="B91" s="103" t="s">
        <v>328</v>
      </c>
      <c r="C91" s="104" t="s">
        <v>56</v>
      </c>
      <c r="D91" s="105">
        <v>92</v>
      </c>
      <c r="E91" s="286"/>
      <c r="F91" s="286"/>
    </row>
    <row r="92" spans="1:6" ht="30.75" thickBot="1">
      <c r="A92" s="542"/>
      <c r="B92" s="103" t="s">
        <v>329</v>
      </c>
      <c r="C92" s="104" t="s">
        <v>56</v>
      </c>
      <c r="D92" s="105">
        <f>SUM(10*2.5)</f>
        <v>25</v>
      </c>
      <c r="E92" s="286"/>
      <c r="F92" s="286"/>
    </row>
    <row r="93" spans="1:6" ht="16.5" thickBot="1">
      <c r="A93" s="114"/>
      <c r="B93" s="97" t="s">
        <v>308</v>
      </c>
      <c r="C93" s="98"/>
      <c r="D93" s="99"/>
      <c r="E93" s="283"/>
      <c r="F93" s="284"/>
    </row>
    <row r="94" spans="1:6" ht="124.5" customHeight="1">
      <c r="A94" s="541">
        <v>2</v>
      </c>
      <c r="B94" s="100" t="s">
        <v>330</v>
      </c>
      <c r="C94" s="101"/>
      <c r="D94" s="102"/>
      <c r="E94" s="285"/>
      <c r="F94" s="285"/>
    </row>
    <row r="95" spans="1:6" ht="16.5" thickBot="1">
      <c r="A95" s="542"/>
      <c r="B95" s="103" t="s">
        <v>331</v>
      </c>
      <c r="C95" s="104" t="s">
        <v>311</v>
      </c>
      <c r="D95" s="105">
        <v>1</v>
      </c>
      <c r="E95" s="286"/>
      <c r="F95" s="286"/>
    </row>
    <row r="96" spans="1:6" ht="16.5" thickBot="1">
      <c r="A96" s="114"/>
      <c r="B96" s="97" t="s">
        <v>332</v>
      </c>
      <c r="C96" s="98"/>
      <c r="D96" s="99"/>
      <c r="E96" s="283"/>
      <c r="F96" s="284"/>
    </row>
    <row r="97" spans="1:6" ht="30">
      <c r="A97" s="541">
        <v>1</v>
      </c>
      <c r="B97" s="100" t="s">
        <v>333</v>
      </c>
      <c r="C97" s="101"/>
      <c r="D97" s="102"/>
      <c r="E97" s="285"/>
      <c r="F97" s="285"/>
    </row>
    <row r="98" spans="1:6">
      <c r="A98" s="540"/>
      <c r="B98" s="103" t="s">
        <v>334</v>
      </c>
      <c r="C98" s="104" t="s">
        <v>15</v>
      </c>
      <c r="D98" s="105">
        <v>1</v>
      </c>
      <c r="E98" s="286"/>
      <c r="F98" s="286"/>
    </row>
    <row r="99" spans="1:6">
      <c r="A99" s="123"/>
      <c r="B99" s="120" t="s">
        <v>335</v>
      </c>
      <c r="C99" s="124"/>
      <c r="D99" s="125"/>
      <c r="E99" s="293"/>
      <c r="F99" s="293"/>
    </row>
    <row r="101" spans="1:6" ht="16.5" thickBot="1">
      <c r="A101" s="109"/>
    </row>
    <row r="102" spans="1:6" ht="16.5" thickBot="1">
      <c r="A102" s="126"/>
      <c r="B102" s="93" t="s">
        <v>336</v>
      </c>
      <c r="C102" s="127" t="s">
        <v>2</v>
      </c>
      <c r="D102" s="128" t="s">
        <v>8</v>
      </c>
      <c r="E102" s="294" t="s">
        <v>9</v>
      </c>
      <c r="F102" s="295" t="s">
        <v>10</v>
      </c>
    </row>
    <row r="103" spans="1:6">
      <c r="A103" s="123"/>
      <c r="B103" s="120" t="s">
        <v>337</v>
      </c>
      <c r="C103" s="124"/>
      <c r="D103" s="125"/>
      <c r="E103" s="293"/>
      <c r="F103" s="293"/>
    </row>
    <row r="104" spans="1:6" ht="106.5" customHeight="1">
      <c r="A104" s="538">
        <v>1</v>
      </c>
      <c r="B104" s="103" t="s">
        <v>338</v>
      </c>
      <c r="C104" s="104"/>
      <c r="D104" s="105"/>
      <c r="E104" s="286"/>
      <c r="F104" s="286"/>
    </row>
    <row r="105" spans="1:6">
      <c r="A105" s="540"/>
      <c r="B105" s="103" t="s">
        <v>339</v>
      </c>
      <c r="C105" s="104" t="s">
        <v>15</v>
      </c>
      <c r="D105" s="105">
        <v>9</v>
      </c>
      <c r="E105" s="286"/>
      <c r="F105" s="286"/>
    </row>
    <row r="106" spans="1:6" ht="68.25" customHeight="1">
      <c r="A106" s="538">
        <v>2</v>
      </c>
      <c r="B106" s="103" t="s">
        <v>340</v>
      </c>
      <c r="C106" s="104"/>
      <c r="D106" s="105"/>
      <c r="E106" s="286"/>
      <c r="F106" s="286"/>
    </row>
    <row r="107" spans="1:6">
      <c r="A107" s="540"/>
      <c r="B107" s="103"/>
      <c r="C107" s="104" t="s">
        <v>15</v>
      </c>
      <c r="D107" s="105">
        <v>12</v>
      </c>
      <c r="E107" s="286"/>
      <c r="F107" s="286"/>
    </row>
    <row r="108" spans="1:6" ht="75">
      <c r="A108" s="538">
        <v>3</v>
      </c>
      <c r="B108" s="103" t="s">
        <v>341</v>
      </c>
      <c r="C108" s="104"/>
      <c r="D108" s="105"/>
      <c r="E108" s="286"/>
      <c r="F108" s="286"/>
    </row>
    <row r="109" spans="1:6" ht="16.5" thickBot="1">
      <c r="A109" s="542"/>
      <c r="B109" s="103" t="s">
        <v>342</v>
      </c>
      <c r="C109" s="104" t="s">
        <v>15</v>
      </c>
      <c r="D109" s="105">
        <v>30</v>
      </c>
      <c r="E109" s="286"/>
      <c r="F109" s="286"/>
    </row>
    <row r="110" spans="1:6" ht="16.5" thickBot="1">
      <c r="A110" s="114"/>
      <c r="B110" s="97" t="s">
        <v>343</v>
      </c>
      <c r="C110" s="98"/>
      <c r="D110" s="99"/>
      <c r="E110" s="283"/>
      <c r="F110" s="284"/>
    </row>
    <row r="111" spans="1:6" ht="120">
      <c r="A111" s="541">
        <v>1</v>
      </c>
      <c r="B111" s="100" t="s">
        <v>847</v>
      </c>
      <c r="C111" s="101"/>
      <c r="D111" s="102"/>
      <c r="E111" s="285"/>
      <c r="F111" s="285"/>
    </row>
    <row r="112" spans="1:6">
      <c r="A112" s="540"/>
      <c r="B112" s="103"/>
      <c r="C112" s="104" t="s">
        <v>15</v>
      </c>
      <c r="D112" s="105">
        <v>6</v>
      </c>
      <c r="E112" s="286"/>
      <c r="F112" s="286"/>
    </row>
    <row r="113" spans="1:6" ht="129.75" customHeight="1" thickBot="1">
      <c r="A113" s="538">
        <v>2</v>
      </c>
      <c r="B113" s="103" t="s">
        <v>344</v>
      </c>
      <c r="C113" s="104"/>
      <c r="D113" s="105"/>
      <c r="E113" s="286"/>
      <c r="F113" s="286"/>
    </row>
    <row r="114" spans="1:6" ht="16.5" hidden="1" thickBot="1">
      <c r="A114" s="542"/>
      <c r="B114" s="103"/>
      <c r="C114" s="104" t="s">
        <v>15</v>
      </c>
      <c r="D114" s="105">
        <v>8</v>
      </c>
      <c r="E114" s="286"/>
      <c r="F114" s="286"/>
    </row>
    <row r="115" spans="1:6" ht="16.5" thickBot="1">
      <c r="A115" s="114"/>
      <c r="B115" s="97" t="s">
        <v>345</v>
      </c>
      <c r="C115" s="98"/>
      <c r="D115" s="99"/>
      <c r="E115" s="283"/>
      <c r="F115" s="284"/>
    </row>
    <row r="116" spans="1:6" ht="45">
      <c r="A116" s="541">
        <v>1</v>
      </c>
      <c r="B116" s="100" t="s">
        <v>346</v>
      </c>
      <c r="C116" s="101"/>
      <c r="D116" s="102"/>
      <c r="E116" s="285"/>
      <c r="F116" s="285"/>
    </row>
    <row r="117" spans="1:6">
      <c r="A117" s="539"/>
      <c r="B117" s="103" t="s">
        <v>347</v>
      </c>
      <c r="C117" s="104" t="s">
        <v>15</v>
      </c>
      <c r="D117" s="105">
        <v>1</v>
      </c>
      <c r="E117" s="286"/>
      <c r="F117" s="286"/>
    </row>
    <row r="118" spans="1:6" ht="30">
      <c r="A118" s="539"/>
      <c r="B118" s="100" t="s">
        <v>348</v>
      </c>
      <c r="C118" s="101"/>
      <c r="D118" s="102"/>
      <c r="E118" s="285"/>
      <c r="F118" s="285"/>
    </row>
    <row r="119" spans="1:6" ht="16.5" thickBot="1">
      <c r="A119" s="542"/>
      <c r="B119" s="103" t="s">
        <v>347</v>
      </c>
      <c r="C119" s="104" t="s">
        <v>15</v>
      </c>
      <c r="D119" s="105">
        <v>2</v>
      </c>
      <c r="E119" s="286"/>
      <c r="F119" s="286"/>
    </row>
    <row r="120" spans="1:6" ht="16.5" thickBot="1">
      <c r="A120" s="114"/>
      <c r="B120" s="97" t="s">
        <v>349</v>
      </c>
      <c r="C120" s="98"/>
      <c r="D120" s="99"/>
      <c r="E120" s="283"/>
      <c r="F120" s="284"/>
    </row>
    <row r="121" spans="1:6" ht="51.75" customHeight="1">
      <c r="A121" s="541">
        <v>1</v>
      </c>
      <c r="B121" s="100" t="s">
        <v>848</v>
      </c>
      <c r="C121" s="101"/>
      <c r="D121" s="102"/>
      <c r="E121" s="285"/>
      <c r="F121" s="285"/>
    </row>
    <row r="122" spans="1:6">
      <c r="A122" s="540"/>
      <c r="B122" s="103" t="s">
        <v>350</v>
      </c>
      <c r="C122" s="104" t="s">
        <v>15</v>
      </c>
      <c r="D122" s="105">
        <v>21</v>
      </c>
      <c r="E122" s="286"/>
      <c r="F122" s="286"/>
    </row>
    <row r="123" spans="1:6" ht="36" customHeight="1">
      <c r="A123" s="538">
        <v>2</v>
      </c>
      <c r="B123" s="103" t="s">
        <v>849</v>
      </c>
      <c r="C123" s="104"/>
      <c r="D123" s="105"/>
      <c r="E123" s="286"/>
      <c r="F123" s="286"/>
    </row>
    <row r="124" spans="1:6">
      <c r="A124" s="540"/>
      <c r="B124" s="103" t="s">
        <v>351</v>
      </c>
      <c r="C124" s="104" t="s">
        <v>15</v>
      </c>
      <c r="D124" s="105">
        <v>21</v>
      </c>
      <c r="E124" s="286"/>
      <c r="F124" s="286"/>
    </row>
    <row r="125" spans="1:6" ht="36" customHeight="1">
      <c r="A125" s="538">
        <v>3</v>
      </c>
      <c r="B125" s="103" t="s">
        <v>850</v>
      </c>
      <c r="C125" s="104"/>
      <c r="D125" s="105"/>
      <c r="E125" s="286"/>
      <c r="F125" s="286"/>
    </row>
    <row r="126" spans="1:6">
      <c r="A126" s="540"/>
      <c r="B126" s="103" t="s">
        <v>352</v>
      </c>
      <c r="C126" s="104" t="s">
        <v>15</v>
      </c>
      <c r="D126" s="105">
        <v>21</v>
      </c>
      <c r="E126" s="286"/>
      <c r="F126" s="286"/>
    </row>
    <row r="127" spans="1:6" ht="39" customHeight="1">
      <c r="A127" s="538">
        <v>4</v>
      </c>
      <c r="B127" s="103" t="s">
        <v>851</v>
      </c>
      <c r="C127" s="104"/>
      <c r="D127" s="105"/>
      <c r="E127" s="286"/>
      <c r="F127" s="286"/>
    </row>
    <row r="128" spans="1:6">
      <c r="A128" s="540"/>
      <c r="B128" s="103" t="s">
        <v>353</v>
      </c>
      <c r="C128" s="104" t="s">
        <v>15</v>
      </c>
      <c r="D128" s="105">
        <v>21</v>
      </c>
      <c r="E128" s="286"/>
      <c r="F128" s="286"/>
    </row>
    <row r="129" spans="1:6">
      <c r="A129" s="123"/>
      <c r="B129" s="120" t="s">
        <v>354</v>
      </c>
      <c r="C129" s="124"/>
      <c r="D129" s="125"/>
      <c r="E129" s="293"/>
      <c r="F129" s="293"/>
    </row>
    <row r="130" spans="1:6" ht="51.75" customHeight="1">
      <c r="A130" s="538">
        <v>1</v>
      </c>
      <c r="B130" s="103" t="s">
        <v>852</v>
      </c>
      <c r="C130" s="104"/>
      <c r="D130" s="105"/>
      <c r="E130" s="286"/>
      <c r="F130" s="286"/>
    </row>
    <row r="131" spans="1:6">
      <c r="A131" s="540"/>
      <c r="B131" s="103" t="s">
        <v>355</v>
      </c>
      <c r="C131" s="104" t="s">
        <v>15</v>
      </c>
      <c r="D131" s="105">
        <v>1</v>
      </c>
      <c r="E131" s="286"/>
      <c r="F131" s="286"/>
    </row>
    <row r="132" spans="1:6" ht="50.25" customHeight="1">
      <c r="A132" s="538">
        <v>2</v>
      </c>
      <c r="B132" s="103" t="s">
        <v>853</v>
      </c>
      <c r="C132" s="104"/>
      <c r="D132" s="105"/>
      <c r="E132" s="286"/>
      <c r="F132" s="286"/>
    </row>
    <row r="133" spans="1:6">
      <c r="A133" s="540"/>
      <c r="B133" s="103" t="s">
        <v>356</v>
      </c>
      <c r="C133" s="104" t="s">
        <v>15</v>
      </c>
      <c r="D133" s="105">
        <v>1</v>
      </c>
      <c r="E133" s="286"/>
      <c r="F133" s="286"/>
    </row>
    <row r="134" spans="1:6" ht="45">
      <c r="A134" s="538">
        <v>3</v>
      </c>
      <c r="B134" s="103" t="s">
        <v>357</v>
      </c>
      <c r="C134" s="104"/>
      <c r="D134" s="105"/>
      <c r="E134" s="286"/>
      <c r="F134" s="286"/>
    </row>
    <row r="135" spans="1:6">
      <c r="A135" s="540"/>
      <c r="B135" s="103"/>
      <c r="C135" s="104" t="s">
        <v>15</v>
      </c>
      <c r="D135" s="105">
        <v>21</v>
      </c>
      <c r="E135" s="286"/>
      <c r="F135" s="286"/>
    </row>
    <row r="136" spans="1:6" ht="60">
      <c r="A136" s="538">
        <v>4</v>
      </c>
      <c r="B136" s="103" t="s">
        <v>358</v>
      </c>
      <c r="C136" s="104"/>
      <c r="D136" s="105"/>
      <c r="E136" s="286"/>
      <c r="F136" s="286"/>
    </row>
    <row r="137" spans="1:6" ht="16.5" thickBot="1">
      <c r="A137" s="542"/>
      <c r="B137" s="103"/>
      <c r="C137" s="104" t="s">
        <v>15</v>
      </c>
      <c r="D137" s="105">
        <v>2</v>
      </c>
      <c r="E137" s="286"/>
      <c r="F137" s="286"/>
    </row>
    <row r="138" spans="1:6" ht="16.5" thickBot="1">
      <c r="A138" s="114"/>
      <c r="B138" s="97" t="s">
        <v>359</v>
      </c>
      <c r="C138" s="98"/>
      <c r="D138" s="99"/>
      <c r="E138" s="283"/>
      <c r="F138" s="284"/>
    </row>
    <row r="140" spans="1:6" ht="16.5" thickBot="1">
      <c r="A140" s="109"/>
    </row>
    <row r="141" spans="1:6" s="1" customFormat="1" ht="16.5" thickBot="1">
      <c r="A141" s="126"/>
      <c r="B141" s="93" t="s">
        <v>360</v>
      </c>
      <c r="C141" s="127" t="s">
        <v>2</v>
      </c>
      <c r="D141" s="128" t="s">
        <v>8</v>
      </c>
      <c r="E141" s="294" t="s">
        <v>9</v>
      </c>
      <c r="F141" s="295" t="s">
        <v>10</v>
      </c>
    </row>
    <row r="142" spans="1:6" s="1" customFormat="1">
      <c r="A142" s="123"/>
      <c r="B142" s="120" t="s">
        <v>337</v>
      </c>
      <c r="C142" s="124"/>
      <c r="D142" s="125"/>
      <c r="E142" s="293"/>
      <c r="F142" s="293"/>
    </row>
    <row r="143" spans="1:6" s="1" customFormat="1" ht="105">
      <c r="A143" s="538">
        <v>1</v>
      </c>
      <c r="B143" s="129" t="s">
        <v>361</v>
      </c>
      <c r="C143" s="104"/>
      <c r="D143" s="105"/>
      <c r="E143" s="286"/>
      <c r="F143" s="286"/>
    </row>
    <row r="144" spans="1:6" s="1" customFormat="1">
      <c r="A144" s="540"/>
      <c r="B144" s="130"/>
      <c r="C144" s="131" t="s">
        <v>15</v>
      </c>
      <c r="D144" s="132">
        <v>4</v>
      </c>
      <c r="E144" s="296"/>
      <c r="F144" s="296"/>
    </row>
    <row r="145" spans="1:6" s="1" customFormat="1" ht="60">
      <c r="A145" s="538">
        <v>2</v>
      </c>
      <c r="B145" s="129" t="s">
        <v>362</v>
      </c>
      <c r="C145" s="104"/>
      <c r="D145" s="105"/>
      <c r="E145" s="286"/>
      <c r="F145" s="286"/>
    </row>
    <row r="146" spans="1:6" s="1" customFormat="1" ht="16.5" thickBot="1">
      <c r="A146" s="542"/>
      <c r="B146" s="130"/>
      <c r="C146" s="131" t="s">
        <v>15</v>
      </c>
      <c r="D146" s="132">
        <v>5</v>
      </c>
      <c r="E146" s="296"/>
      <c r="F146" s="296"/>
    </row>
    <row r="147" spans="1:6" s="1" customFormat="1" ht="16.5" thickBot="1">
      <c r="A147" s="133"/>
      <c r="B147" s="134" t="s">
        <v>363</v>
      </c>
      <c r="C147" s="98"/>
      <c r="D147" s="99"/>
      <c r="E147" s="284"/>
      <c r="F147" s="297"/>
    </row>
    <row r="148" spans="1:6">
      <c r="A148" s="109"/>
      <c r="B148" s="135"/>
    </row>
    <row r="151" spans="1:6" thickBot="1">
      <c r="A151" s="136"/>
      <c r="B151" s="136"/>
      <c r="C151" s="136"/>
      <c r="D151" s="136"/>
      <c r="E151" s="298"/>
      <c r="F151" s="298"/>
    </row>
    <row r="152" spans="1:6" ht="15.75" customHeight="1" thickBot="1">
      <c r="A152" s="552" t="s">
        <v>90</v>
      </c>
      <c r="B152" s="553"/>
      <c r="C152" s="553"/>
      <c r="D152" s="553"/>
      <c r="E152" s="553"/>
      <c r="F152" s="554"/>
    </row>
    <row r="153" spans="1:6" ht="15">
      <c r="A153" s="137"/>
      <c r="B153" s="555" t="s">
        <v>272</v>
      </c>
      <c r="C153" s="556"/>
      <c r="D153" s="557"/>
      <c r="E153" s="299" t="s">
        <v>92</v>
      </c>
      <c r="F153" s="299"/>
    </row>
    <row r="154" spans="1:6" ht="15">
      <c r="A154" s="138"/>
      <c r="B154" s="543" t="s">
        <v>282</v>
      </c>
      <c r="C154" s="544"/>
      <c r="D154" s="545"/>
      <c r="E154" s="299" t="s">
        <v>92</v>
      </c>
      <c r="F154" s="300"/>
    </row>
    <row r="155" spans="1:6" ht="15">
      <c r="A155" s="138"/>
      <c r="B155" s="543" t="s">
        <v>317</v>
      </c>
      <c r="C155" s="544"/>
      <c r="D155" s="545"/>
      <c r="E155" s="299" t="s">
        <v>92</v>
      </c>
      <c r="F155" s="300"/>
    </row>
    <row r="156" spans="1:6" ht="15">
      <c r="A156" s="138"/>
      <c r="B156" s="543" t="s">
        <v>364</v>
      </c>
      <c r="C156" s="544"/>
      <c r="D156" s="545"/>
      <c r="E156" s="299" t="s">
        <v>92</v>
      </c>
      <c r="F156" s="300"/>
    </row>
    <row r="157" spans="1:6" thickBot="1">
      <c r="A157" s="139"/>
      <c r="B157" s="546" t="s">
        <v>360</v>
      </c>
      <c r="C157" s="547"/>
      <c r="D157" s="548"/>
      <c r="E157" s="299" t="s">
        <v>92</v>
      </c>
      <c r="F157" s="301"/>
    </row>
    <row r="158" spans="1:6" thickBot="1">
      <c r="A158" s="140"/>
      <c r="B158" s="549" t="s">
        <v>174</v>
      </c>
      <c r="C158" s="550"/>
      <c r="D158" s="551"/>
      <c r="E158" s="302" t="s">
        <v>92</v>
      </c>
      <c r="F158" s="303"/>
    </row>
    <row r="159" spans="1:6" ht="15">
      <c r="A159" s="136"/>
      <c r="B159" s="136"/>
      <c r="C159" s="136"/>
      <c r="D159" s="136"/>
      <c r="E159" s="298"/>
      <c r="F159" s="298"/>
    </row>
    <row r="160" spans="1:6" ht="15">
      <c r="A160" s="136"/>
      <c r="B160" s="136"/>
      <c r="C160" s="136"/>
      <c r="D160" s="136"/>
      <c r="E160" s="298"/>
      <c r="F160" s="298"/>
    </row>
  </sheetData>
  <mergeCells count="54">
    <mergeCell ref="B156:D156"/>
    <mergeCell ref="B157:D157"/>
    <mergeCell ref="B158:D158"/>
    <mergeCell ref="A143:A144"/>
    <mergeCell ref="A145:A146"/>
    <mergeCell ref="A152:F152"/>
    <mergeCell ref="B153:D153"/>
    <mergeCell ref="B154:D154"/>
    <mergeCell ref="B155:D155"/>
    <mergeCell ref="A136:A137"/>
    <mergeCell ref="A108:A109"/>
    <mergeCell ref="A111:A112"/>
    <mergeCell ref="A113:A114"/>
    <mergeCell ref="A116:A119"/>
    <mergeCell ref="A121:A122"/>
    <mergeCell ref="A123:A124"/>
    <mergeCell ref="A125:A126"/>
    <mergeCell ref="A127:A128"/>
    <mergeCell ref="A130:A131"/>
    <mergeCell ref="A132:A133"/>
    <mergeCell ref="A134:A135"/>
    <mergeCell ref="A106:A107"/>
    <mergeCell ref="A67:A68"/>
    <mergeCell ref="A74:A75"/>
    <mergeCell ref="A76:A77"/>
    <mergeCell ref="A78:A79"/>
    <mergeCell ref="A80:A81"/>
    <mergeCell ref="A82:A83"/>
    <mergeCell ref="A85:A88"/>
    <mergeCell ref="A90:A92"/>
    <mergeCell ref="A94:A95"/>
    <mergeCell ref="A97:A98"/>
    <mergeCell ref="A104:A105"/>
    <mergeCell ref="A64:A65"/>
    <mergeCell ref="A37:A39"/>
    <mergeCell ref="A40:A41"/>
    <mergeCell ref="A43:A44"/>
    <mergeCell ref="A45:A46"/>
    <mergeCell ref="A47:A48"/>
    <mergeCell ref="A49:A50"/>
    <mergeCell ref="A51:A52"/>
    <mergeCell ref="A54:A55"/>
    <mergeCell ref="A57:A58"/>
    <mergeCell ref="A59:A60"/>
    <mergeCell ref="A62:A63"/>
    <mergeCell ref="A34:A36"/>
    <mergeCell ref="A2:F5"/>
    <mergeCell ref="A8:A9"/>
    <mergeCell ref="A10:A11"/>
    <mergeCell ref="A12:A13"/>
    <mergeCell ref="A14:A15"/>
    <mergeCell ref="A16:A19"/>
    <mergeCell ref="A25:A29"/>
    <mergeCell ref="A30:A33"/>
  </mergeCells>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8"/>
  <sheetViews>
    <sheetView view="pageBreakPreview" zoomScale="80" zoomScaleNormal="90" zoomScaleSheetLayoutView="80" workbookViewId="0">
      <selection activeCell="S147" sqref="S147"/>
    </sheetView>
  </sheetViews>
  <sheetFormatPr defaultRowHeight="15.75"/>
  <cols>
    <col min="1" max="1" width="6.5703125" style="432" customWidth="1"/>
    <col min="2" max="2" width="46.42578125" style="305" customWidth="1"/>
    <col min="3" max="3" width="4.7109375" style="433" customWidth="1"/>
    <col min="4" max="4" width="6.7109375" style="224" customWidth="1"/>
    <col min="5" max="5" width="1.7109375" style="224" customWidth="1"/>
    <col min="6" max="6" width="11.140625" style="223" customWidth="1"/>
    <col min="7" max="7" width="1.7109375" style="224" customWidth="1"/>
    <col min="8" max="8" width="13.85546875" style="223" customWidth="1"/>
    <col min="9" max="252" width="9.140625" style="222"/>
    <col min="253" max="253" width="6.5703125" style="222" customWidth="1"/>
    <col min="254" max="254" width="46.42578125" style="222" customWidth="1"/>
    <col min="255" max="255" width="4.7109375" style="222" customWidth="1"/>
    <col min="256" max="256" width="6.7109375" style="222" customWidth="1"/>
    <col min="257" max="257" width="1.7109375" style="222" customWidth="1"/>
    <col min="258" max="258" width="11.140625" style="222" customWidth="1"/>
    <col min="259" max="259" width="1.7109375" style="222" customWidth="1"/>
    <col min="260" max="260" width="13.85546875" style="222" customWidth="1"/>
    <col min="261" max="508" width="9.140625" style="222"/>
    <col min="509" max="509" width="6.5703125" style="222" customWidth="1"/>
    <col min="510" max="510" width="46.42578125" style="222" customWidth="1"/>
    <col min="511" max="511" width="4.7109375" style="222" customWidth="1"/>
    <col min="512" max="512" width="6.7109375" style="222" customWidth="1"/>
    <col min="513" max="513" width="1.7109375" style="222" customWidth="1"/>
    <col min="514" max="514" width="11.140625" style="222" customWidth="1"/>
    <col min="515" max="515" width="1.7109375" style="222" customWidth="1"/>
    <col min="516" max="516" width="13.85546875" style="222" customWidth="1"/>
    <col min="517" max="764" width="9.140625" style="222"/>
    <col min="765" max="765" width="6.5703125" style="222" customWidth="1"/>
    <col min="766" max="766" width="46.42578125" style="222" customWidth="1"/>
    <col min="767" max="767" width="4.7109375" style="222" customWidth="1"/>
    <col min="768" max="768" width="6.7109375" style="222" customWidth="1"/>
    <col min="769" max="769" width="1.7109375" style="222" customWidth="1"/>
    <col min="770" max="770" width="11.140625" style="222" customWidth="1"/>
    <col min="771" max="771" width="1.7109375" style="222" customWidth="1"/>
    <col min="772" max="772" width="13.85546875" style="222" customWidth="1"/>
    <col min="773" max="1020" width="9.140625" style="222"/>
    <col min="1021" max="1021" width="6.5703125" style="222" customWidth="1"/>
    <col min="1022" max="1022" width="46.42578125" style="222" customWidth="1"/>
    <col min="1023" max="1023" width="4.7109375" style="222" customWidth="1"/>
    <col min="1024" max="1024" width="6.7109375" style="222" customWidth="1"/>
    <col min="1025" max="1025" width="1.7109375" style="222" customWidth="1"/>
    <col min="1026" max="1026" width="11.140625" style="222" customWidth="1"/>
    <col min="1027" max="1027" width="1.7109375" style="222" customWidth="1"/>
    <col min="1028" max="1028" width="13.85546875" style="222" customWidth="1"/>
    <col min="1029" max="1276" width="9.140625" style="222"/>
    <col min="1277" max="1277" width="6.5703125" style="222" customWidth="1"/>
    <col min="1278" max="1278" width="46.42578125" style="222" customWidth="1"/>
    <col min="1279" max="1279" width="4.7109375" style="222" customWidth="1"/>
    <col min="1280" max="1280" width="6.7109375" style="222" customWidth="1"/>
    <col min="1281" max="1281" width="1.7109375" style="222" customWidth="1"/>
    <col min="1282" max="1282" width="11.140625" style="222" customWidth="1"/>
    <col min="1283" max="1283" width="1.7109375" style="222" customWidth="1"/>
    <col min="1284" max="1284" width="13.85546875" style="222" customWidth="1"/>
    <col min="1285" max="1532" width="9.140625" style="222"/>
    <col min="1533" max="1533" width="6.5703125" style="222" customWidth="1"/>
    <col min="1534" max="1534" width="46.42578125" style="222" customWidth="1"/>
    <col min="1535" max="1535" width="4.7109375" style="222" customWidth="1"/>
    <col min="1536" max="1536" width="6.7109375" style="222" customWidth="1"/>
    <col min="1537" max="1537" width="1.7109375" style="222" customWidth="1"/>
    <col min="1538" max="1538" width="11.140625" style="222" customWidth="1"/>
    <col min="1539" max="1539" width="1.7109375" style="222" customWidth="1"/>
    <col min="1540" max="1540" width="13.85546875" style="222" customWidth="1"/>
    <col min="1541" max="1788" width="9.140625" style="222"/>
    <col min="1789" max="1789" width="6.5703125" style="222" customWidth="1"/>
    <col min="1790" max="1790" width="46.42578125" style="222" customWidth="1"/>
    <col min="1791" max="1791" width="4.7109375" style="222" customWidth="1"/>
    <col min="1792" max="1792" width="6.7109375" style="222" customWidth="1"/>
    <col min="1793" max="1793" width="1.7109375" style="222" customWidth="1"/>
    <col min="1794" max="1794" width="11.140625" style="222" customWidth="1"/>
    <col min="1795" max="1795" width="1.7109375" style="222" customWidth="1"/>
    <col min="1796" max="1796" width="13.85546875" style="222" customWidth="1"/>
    <col min="1797" max="2044" width="9.140625" style="222"/>
    <col min="2045" max="2045" width="6.5703125" style="222" customWidth="1"/>
    <col min="2046" max="2046" width="46.42578125" style="222" customWidth="1"/>
    <col min="2047" max="2047" width="4.7109375" style="222" customWidth="1"/>
    <col min="2048" max="2048" width="6.7109375" style="222" customWidth="1"/>
    <col min="2049" max="2049" width="1.7109375" style="222" customWidth="1"/>
    <col min="2050" max="2050" width="11.140625" style="222" customWidth="1"/>
    <col min="2051" max="2051" width="1.7109375" style="222" customWidth="1"/>
    <col min="2052" max="2052" width="13.85546875" style="222" customWidth="1"/>
    <col min="2053" max="2300" width="9.140625" style="222"/>
    <col min="2301" max="2301" width="6.5703125" style="222" customWidth="1"/>
    <col min="2302" max="2302" width="46.42578125" style="222" customWidth="1"/>
    <col min="2303" max="2303" width="4.7109375" style="222" customWidth="1"/>
    <col min="2304" max="2304" width="6.7109375" style="222" customWidth="1"/>
    <col min="2305" max="2305" width="1.7109375" style="222" customWidth="1"/>
    <col min="2306" max="2306" width="11.140625" style="222" customWidth="1"/>
    <col min="2307" max="2307" width="1.7109375" style="222" customWidth="1"/>
    <col min="2308" max="2308" width="13.85546875" style="222" customWidth="1"/>
    <col min="2309" max="2556" width="9.140625" style="222"/>
    <col min="2557" max="2557" width="6.5703125" style="222" customWidth="1"/>
    <col min="2558" max="2558" width="46.42578125" style="222" customWidth="1"/>
    <col min="2559" max="2559" width="4.7109375" style="222" customWidth="1"/>
    <col min="2560" max="2560" width="6.7109375" style="222" customWidth="1"/>
    <col min="2561" max="2561" width="1.7109375" style="222" customWidth="1"/>
    <col min="2562" max="2562" width="11.140625" style="222" customWidth="1"/>
    <col min="2563" max="2563" width="1.7109375" style="222" customWidth="1"/>
    <col min="2564" max="2564" width="13.85546875" style="222" customWidth="1"/>
    <col min="2565" max="2812" width="9.140625" style="222"/>
    <col min="2813" max="2813" width="6.5703125" style="222" customWidth="1"/>
    <col min="2814" max="2814" width="46.42578125" style="222" customWidth="1"/>
    <col min="2815" max="2815" width="4.7109375" style="222" customWidth="1"/>
    <col min="2816" max="2816" width="6.7109375" style="222" customWidth="1"/>
    <col min="2817" max="2817" width="1.7109375" style="222" customWidth="1"/>
    <col min="2818" max="2818" width="11.140625" style="222" customWidth="1"/>
    <col min="2819" max="2819" width="1.7109375" style="222" customWidth="1"/>
    <col min="2820" max="2820" width="13.85546875" style="222" customWidth="1"/>
    <col min="2821" max="3068" width="9.140625" style="222"/>
    <col min="3069" max="3069" width="6.5703125" style="222" customWidth="1"/>
    <col min="3070" max="3070" width="46.42578125" style="222" customWidth="1"/>
    <col min="3071" max="3071" width="4.7109375" style="222" customWidth="1"/>
    <col min="3072" max="3072" width="6.7109375" style="222" customWidth="1"/>
    <col min="3073" max="3073" width="1.7109375" style="222" customWidth="1"/>
    <col min="3074" max="3074" width="11.140625" style="222" customWidth="1"/>
    <col min="3075" max="3075" width="1.7109375" style="222" customWidth="1"/>
    <col min="3076" max="3076" width="13.85546875" style="222" customWidth="1"/>
    <col min="3077" max="3324" width="9.140625" style="222"/>
    <col min="3325" max="3325" width="6.5703125" style="222" customWidth="1"/>
    <col min="3326" max="3326" width="46.42578125" style="222" customWidth="1"/>
    <col min="3327" max="3327" width="4.7109375" style="222" customWidth="1"/>
    <col min="3328" max="3328" width="6.7109375" style="222" customWidth="1"/>
    <col min="3329" max="3329" width="1.7109375" style="222" customWidth="1"/>
    <col min="3330" max="3330" width="11.140625" style="222" customWidth="1"/>
    <col min="3331" max="3331" width="1.7109375" style="222" customWidth="1"/>
    <col min="3332" max="3332" width="13.85546875" style="222" customWidth="1"/>
    <col min="3333" max="3580" width="9.140625" style="222"/>
    <col min="3581" max="3581" width="6.5703125" style="222" customWidth="1"/>
    <col min="3582" max="3582" width="46.42578125" style="222" customWidth="1"/>
    <col min="3583" max="3583" width="4.7109375" style="222" customWidth="1"/>
    <col min="3584" max="3584" width="6.7109375" style="222" customWidth="1"/>
    <col min="3585" max="3585" width="1.7109375" style="222" customWidth="1"/>
    <col min="3586" max="3586" width="11.140625" style="222" customWidth="1"/>
    <col min="3587" max="3587" width="1.7109375" style="222" customWidth="1"/>
    <col min="3588" max="3588" width="13.85546875" style="222" customWidth="1"/>
    <col min="3589" max="3836" width="9.140625" style="222"/>
    <col min="3837" max="3837" width="6.5703125" style="222" customWidth="1"/>
    <col min="3838" max="3838" width="46.42578125" style="222" customWidth="1"/>
    <col min="3839" max="3839" width="4.7109375" style="222" customWidth="1"/>
    <col min="3840" max="3840" width="6.7109375" style="222" customWidth="1"/>
    <col min="3841" max="3841" width="1.7109375" style="222" customWidth="1"/>
    <col min="3842" max="3842" width="11.140625" style="222" customWidth="1"/>
    <col min="3843" max="3843" width="1.7109375" style="222" customWidth="1"/>
    <col min="3844" max="3844" width="13.85546875" style="222" customWidth="1"/>
    <col min="3845" max="4092" width="9.140625" style="222"/>
    <col min="4093" max="4093" width="6.5703125" style="222" customWidth="1"/>
    <col min="4094" max="4094" width="46.42578125" style="222" customWidth="1"/>
    <col min="4095" max="4095" width="4.7109375" style="222" customWidth="1"/>
    <col min="4096" max="4096" width="6.7109375" style="222" customWidth="1"/>
    <col min="4097" max="4097" width="1.7109375" style="222" customWidth="1"/>
    <col min="4098" max="4098" width="11.140625" style="222" customWidth="1"/>
    <col min="4099" max="4099" width="1.7109375" style="222" customWidth="1"/>
    <col min="4100" max="4100" width="13.85546875" style="222" customWidth="1"/>
    <col min="4101" max="4348" width="9.140625" style="222"/>
    <col min="4349" max="4349" width="6.5703125" style="222" customWidth="1"/>
    <col min="4350" max="4350" width="46.42578125" style="222" customWidth="1"/>
    <col min="4351" max="4351" width="4.7109375" style="222" customWidth="1"/>
    <col min="4352" max="4352" width="6.7109375" style="222" customWidth="1"/>
    <col min="4353" max="4353" width="1.7109375" style="222" customWidth="1"/>
    <col min="4354" max="4354" width="11.140625" style="222" customWidth="1"/>
    <col min="4355" max="4355" width="1.7109375" style="222" customWidth="1"/>
    <col min="4356" max="4356" width="13.85546875" style="222" customWidth="1"/>
    <col min="4357" max="4604" width="9.140625" style="222"/>
    <col min="4605" max="4605" width="6.5703125" style="222" customWidth="1"/>
    <col min="4606" max="4606" width="46.42578125" style="222" customWidth="1"/>
    <col min="4607" max="4607" width="4.7109375" style="222" customWidth="1"/>
    <col min="4608" max="4608" width="6.7109375" style="222" customWidth="1"/>
    <col min="4609" max="4609" width="1.7109375" style="222" customWidth="1"/>
    <col min="4610" max="4610" width="11.140625" style="222" customWidth="1"/>
    <col min="4611" max="4611" width="1.7109375" style="222" customWidth="1"/>
    <col min="4612" max="4612" width="13.85546875" style="222" customWidth="1"/>
    <col min="4613" max="4860" width="9.140625" style="222"/>
    <col min="4861" max="4861" width="6.5703125" style="222" customWidth="1"/>
    <col min="4862" max="4862" width="46.42578125" style="222" customWidth="1"/>
    <col min="4863" max="4863" width="4.7109375" style="222" customWidth="1"/>
    <col min="4864" max="4864" width="6.7109375" style="222" customWidth="1"/>
    <col min="4865" max="4865" width="1.7109375" style="222" customWidth="1"/>
    <col min="4866" max="4866" width="11.140625" style="222" customWidth="1"/>
    <col min="4867" max="4867" width="1.7109375" style="222" customWidth="1"/>
    <col min="4868" max="4868" width="13.85546875" style="222" customWidth="1"/>
    <col min="4869" max="5116" width="9.140625" style="222"/>
    <col min="5117" max="5117" width="6.5703125" style="222" customWidth="1"/>
    <col min="5118" max="5118" width="46.42578125" style="222" customWidth="1"/>
    <col min="5119" max="5119" width="4.7109375" style="222" customWidth="1"/>
    <col min="5120" max="5120" width="6.7109375" style="222" customWidth="1"/>
    <col min="5121" max="5121" width="1.7109375" style="222" customWidth="1"/>
    <col min="5122" max="5122" width="11.140625" style="222" customWidth="1"/>
    <col min="5123" max="5123" width="1.7109375" style="222" customWidth="1"/>
    <col min="5124" max="5124" width="13.85546875" style="222" customWidth="1"/>
    <col min="5125" max="5372" width="9.140625" style="222"/>
    <col min="5373" max="5373" width="6.5703125" style="222" customWidth="1"/>
    <col min="5374" max="5374" width="46.42578125" style="222" customWidth="1"/>
    <col min="5375" max="5375" width="4.7109375" style="222" customWidth="1"/>
    <col min="5376" max="5376" width="6.7109375" style="222" customWidth="1"/>
    <col min="5377" max="5377" width="1.7109375" style="222" customWidth="1"/>
    <col min="5378" max="5378" width="11.140625" style="222" customWidth="1"/>
    <col min="5379" max="5379" width="1.7109375" style="222" customWidth="1"/>
    <col min="5380" max="5380" width="13.85546875" style="222" customWidth="1"/>
    <col min="5381" max="5628" width="9.140625" style="222"/>
    <col min="5629" max="5629" width="6.5703125" style="222" customWidth="1"/>
    <col min="5630" max="5630" width="46.42578125" style="222" customWidth="1"/>
    <col min="5631" max="5631" width="4.7109375" style="222" customWidth="1"/>
    <col min="5632" max="5632" width="6.7109375" style="222" customWidth="1"/>
    <col min="5633" max="5633" width="1.7109375" style="222" customWidth="1"/>
    <col min="5634" max="5634" width="11.140625" style="222" customWidth="1"/>
    <col min="5635" max="5635" width="1.7109375" style="222" customWidth="1"/>
    <col min="5636" max="5636" width="13.85546875" style="222" customWidth="1"/>
    <col min="5637" max="5884" width="9.140625" style="222"/>
    <col min="5885" max="5885" width="6.5703125" style="222" customWidth="1"/>
    <col min="5886" max="5886" width="46.42578125" style="222" customWidth="1"/>
    <col min="5887" max="5887" width="4.7109375" style="222" customWidth="1"/>
    <col min="5888" max="5888" width="6.7109375" style="222" customWidth="1"/>
    <col min="5889" max="5889" width="1.7109375" style="222" customWidth="1"/>
    <col min="5890" max="5890" width="11.140625" style="222" customWidth="1"/>
    <col min="5891" max="5891" width="1.7109375" style="222" customWidth="1"/>
    <col min="5892" max="5892" width="13.85546875" style="222" customWidth="1"/>
    <col min="5893" max="6140" width="9.140625" style="222"/>
    <col min="6141" max="6141" width="6.5703125" style="222" customWidth="1"/>
    <col min="6142" max="6142" width="46.42578125" style="222" customWidth="1"/>
    <col min="6143" max="6143" width="4.7109375" style="222" customWidth="1"/>
    <col min="6144" max="6144" width="6.7109375" style="222" customWidth="1"/>
    <col min="6145" max="6145" width="1.7109375" style="222" customWidth="1"/>
    <col min="6146" max="6146" width="11.140625" style="222" customWidth="1"/>
    <col min="6147" max="6147" width="1.7109375" style="222" customWidth="1"/>
    <col min="6148" max="6148" width="13.85546875" style="222" customWidth="1"/>
    <col min="6149" max="6396" width="9.140625" style="222"/>
    <col min="6397" max="6397" width="6.5703125" style="222" customWidth="1"/>
    <col min="6398" max="6398" width="46.42578125" style="222" customWidth="1"/>
    <col min="6399" max="6399" width="4.7109375" style="222" customWidth="1"/>
    <col min="6400" max="6400" width="6.7109375" style="222" customWidth="1"/>
    <col min="6401" max="6401" width="1.7109375" style="222" customWidth="1"/>
    <col min="6402" max="6402" width="11.140625" style="222" customWidth="1"/>
    <col min="6403" max="6403" width="1.7109375" style="222" customWidth="1"/>
    <col min="6404" max="6404" width="13.85546875" style="222" customWidth="1"/>
    <col min="6405" max="6652" width="9.140625" style="222"/>
    <col min="6653" max="6653" width="6.5703125" style="222" customWidth="1"/>
    <col min="6654" max="6654" width="46.42578125" style="222" customWidth="1"/>
    <col min="6655" max="6655" width="4.7109375" style="222" customWidth="1"/>
    <col min="6656" max="6656" width="6.7109375" style="222" customWidth="1"/>
    <col min="6657" max="6657" width="1.7109375" style="222" customWidth="1"/>
    <col min="6658" max="6658" width="11.140625" style="222" customWidth="1"/>
    <col min="6659" max="6659" width="1.7109375" style="222" customWidth="1"/>
    <col min="6660" max="6660" width="13.85546875" style="222" customWidth="1"/>
    <col min="6661" max="6908" width="9.140625" style="222"/>
    <col min="6909" max="6909" width="6.5703125" style="222" customWidth="1"/>
    <col min="6910" max="6910" width="46.42578125" style="222" customWidth="1"/>
    <col min="6911" max="6911" width="4.7109375" style="222" customWidth="1"/>
    <col min="6912" max="6912" width="6.7109375" style="222" customWidth="1"/>
    <col min="6913" max="6913" width="1.7109375" style="222" customWidth="1"/>
    <col min="6914" max="6914" width="11.140625" style="222" customWidth="1"/>
    <col min="6915" max="6915" width="1.7109375" style="222" customWidth="1"/>
    <col min="6916" max="6916" width="13.85546875" style="222" customWidth="1"/>
    <col min="6917" max="7164" width="9.140625" style="222"/>
    <col min="7165" max="7165" width="6.5703125" style="222" customWidth="1"/>
    <col min="7166" max="7166" width="46.42578125" style="222" customWidth="1"/>
    <col min="7167" max="7167" width="4.7109375" style="222" customWidth="1"/>
    <col min="7168" max="7168" width="6.7109375" style="222" customWidth="1"/>
    <col min="7169" max="7169" width="1.7109375" style="222" customWidth="1"/>
    <col min="7170" max="7170" width="11.140625" style="222" customWidth="1"/>
    <col min="7171" max="7171" width="1.7109375" style="222" customWidth="1"/>
    <col min="7172" max="7172" width="13.85546875" style="222" customWidth="1"/>
    <col min="7173" max="7420" width="9.140625" style="222"/>
    <col min="7421" max="7421" width="6.5703125" style="222" customWidth="1"/>
    <col min="7422" max="7422" width="46.42578125" style="222" customWidth="1"/>
    <col min="7423" max="7423" width="4.7109375" style="222" customWidth="1"/>
    <col min="7424" max="7424" width="6.7109375" style="222" customWidth="1"/>
    <col min="7425" max="7425" width="1.7109375" style="222" customWidth="1"/>
    <col min="7426" max="7426" width="11.140625" style="222" customWidth="1"/>
    <col min="7427" max="7427" width="1.7109375" style="222" customWidth="1"/>
    <col min="7428" max="7428" width="13.85546875" style="222" customWidth="1"/>
    <col min="7429" max="7676" width="9.140625" style="222"/>
    <col min="7677" max="7677" width="6.5703125" style="222" customWidth="1"/>
    <col min="7678" max="7678" width="46.42578125" style="222" customWidth="1"/>
    <col min="7679" max="7679" width="4.7109375" style="222" customWidth="1"/>
    <col min="7680" max="7680" width="6.7109375" style="222" customWidth="1"/>
    <col min="7681" max="7681" width="1.7109375" style="222" customWidth="1"/>
    <col min="7682" max="7682" width="11.140625" style="222" customWidth="1"/>
    <col min="7683" max="7683" width="1.7109375" style="222" customWidth="1"/>
    <col min="7684" max="7684" width="13.85546875" style="222" customWidth="1"/>
    <col min="7685" max="7932" width="9.140625" style="222"/>
    <col min="7933" max="7933" width="6.5703125" style="222" customWidth="1"/>
    <col min="7934" max="7934" width="46.42578125" style="222" customWidth="1"/>
    <col min="7935" max="7935" width="4.7109375" style="222" customWidth="1"/>
    <col min="7936" max="7936" width="6.7109375" style="222" customWidth="1"/>
    <col min="7937" max="7937" width="1.7109375" style="222" customWidth="1"/>
    <col min="7938" max="7938" width="11.140625" style="222" customWidth="1"/>
    <col min="7939" max="7939" width="1.7109375" style="222" customWidth="1"/>
    <col min="7940" max="7940" width="13.85546875" style="222" customWidth="1"/>
    <col min="7941" max="8188" width="9.140625" style="222"/>
    <col min="8189" max="8189" width="6.5703125" style="222" customWidth="1"/>
    <col min="8190" max="8190" width="46.42578125" style="222" customWidth="1"/>
    <col min="8191" max="8191" width="4.7109375" style="222" customWidth="1"/>
    <col min="8192" max="8192" width="6.7109375" style="222" customWidth="1"/>
    <col min="8193" max="8193" width="1.7109375" style="222" customWidth="1"/>
    <col min="8194" max="8194" width="11.140625" style="222" customWidth="1"/>
    <col min="8195" max="8195" width="1.7109375" style="222" customWidth="1"/>
    <col min="8196" max="8196" width="13.85546875" style="222" customWidth="1"/>
    <col min="8197" max="8444" width="9.140625" style="222"/>
    <col min="8445" max="8445" width="6.5703125" style="222" customWidth="1"/>
    <col min="8446" max="8446" width="46.42578125" style="222" customWidth="1"/>
    <col min="8447" max="8447" width="4.7109375" style="222" customWidth="1"/>
    <col min="8448" max="8448" width="6.7109375" style="222" customWidth="1"/>
    <col min="8449" max="8449" width="1.7109375" style="222" customWidth="1"/>
    <col min="8450" max="8450" width="11.140625" style="222" customWidth="1"/>
    <col min="8451" max="8451" width="1.7109375" style="222" customWidth="1"/>
    <col min="8452" max="8452" width="13.85546875" style="222" customWidth="1"/>
    <col min="8453" max="8700" width="9.140625" style="222"/>
    <col min="8701" max="8701" width="6.5703125" style="222" customWidth="1"/>
    <col min="8702" max="8702" width="46.42578125" style="222" customWidth="1"/>
    <col min="8703" max="8703" width="4.7109375" style="222" customWidth="1"/>
    <col min="8704" max="8704" width="6.7109375" style="222" customWidth="1"/>
    <col min="8705" max="8705" width="1.7109375" style="222" customWidth="1"/>
    <col min="8706" max="8706" width="11.140625" style="222" customWidth="1"/>
    <col min="8707" max="8707" width="1.7109375" style="222" customWidth="1"/>
    <col min="8708" max="8708" width="13.85546875" style="222" customWidth="1"/>
    <col min="8709" max="8956" width="9.140625" style="222"/>
    <col min="8957" max="8957" width="6.5703125" style="222" customWidth="1"/>
    <col min="8958" max="8958" width="46.42578125" style="222" customWidth="1"/>
    <col min="8959" max="8959" width="4.7109375" style="222" customWidth="1"/>
    <col min="8960" max="8960" width="6.7109375" style="222" customWidth="1"/>
    <col min="8961" max="8961" width="1.7109375" style="222" customWidth="1"/>
    <col min="8962" max="8962" width="11.140625" style="222" customWidth="1"/>
    <col min="8963" max="8963" width="1.7109375" style="222" customWidth="1"/>
    <col min="8964" max="8964" width="13.85546875" style="222" customWidth="1"/>
    <col min="8965" max="9212" width="9.140625" style="222"/>
    <col min="9213" max="9213" width="6.5703125" style="222" customWidth="1"/>
    <col min="9214" max="9214" width="46.42578125" style="222" customWidth="1"/>
    <col min="9215" max="9215" width="4.7109375" style="222" customWidth="1"/>
    <col min="9216" max="9216" width="6.7109375" style="222" customWidth="1"/>
    <col min="9217" max="9217" width="1.7109375" style="222" customWidth="1"/>
    <col min="9218" max="9218" width="11.140625" style="222" customWidth="1"/>
    <col min="9219" max="9219" width="1.7109375" style="222" customWidth="1"/>
    <col min="9220" max="9220" width="13.85546875" style="222" customWidth="1"/>
    <col min="9221" max="9468" width="9.140625" style="222"/>
    <col min="9469" max="9469" width="6.5703125" style="222" customWidth="1"/>
    <col min="9470" max="9470" width="46.42578125" style="222" customWidth="1"/>
    <col min="9471" max="9471" width="4.7109375" style="222" customWidth="1"/>
    <col min="9472" max="9472" width="6.7109375" style="222" customWidth="1"/>
    <col min="9473" max="9473" width="1.7109375" style="222" customWidth="1"/>
    <col min="9474" max="9474" width="11.140625" style="222" customWidth="1"/>
    <col min="9475" max="9475" width="1.7109375" style="222" customWidth="1"/>
    <col min="9476" max="9476" width="13.85546875" style="222" customWidth="1"/>
    <col min="9477" max="9724" width="9.140625" style="222"/>
    <col min="9725" max="9725" width="6.5703125" style="222" customWidth="1"/>
    <col min="9726" max="9726" width="46.42578125" style="222" customWidth="1"/>
    <col min="9727" max="9727" width="4.7109375" style="222" customWidth="1"/>
    <col min="9728" max="9728" width="6.7109375" style="222" customWidth="1"/>
    <col min="9729" max="9729" width="1.7109375" style="222" customWidth="1"/>
    <col min="9730" max="9730" width="11.140625" style="222" customWidth="1"/>
    <col min="9731" max="9731" width="1.7109375" style="222" customWidth="1"/>
    <col min="9732" max="9732" width="13.85546875" style="222" customWidth="1"/>
    <col min="9733" max="9980" width="9.140625" style="222"/>
    <col min="9981" max="9981" width="6.5703125" style="222" customWidth="1"/>
    <col min="9982" max="9982" width="46.42578125" style="222" customWidth="1"/>
    <col min="9983" max="9983" width="4.7109375" style="222" customWidth="1"/>
    <col min="9984" max="9984" width="6.7109375" style="222" customWidth="1"/>
    <col min="9985" max="9985" width="1.7109375" style="222" customWidth="1"/>
    <col min="9986" max="9986" width="11.140625" style="222" customWidth="1"/>
    <col min="9987" max="9987" width="1.7109375" style="222" customWidth="1"/>
    <col min="9988" max="9988" width="13.85546875" style="222" customWidth="1"/>
    <col min="9989" max="10236" width="9.140625" style="222"/>
    <col min="10237" max="10237" width="6.5703125" style="222" customWidth="1"/>
    <col min="10238" max="10238" width="46.42578125" style="222" customWidth="1"/>
    <col min="10239" max="10239" width="4.7109375" style="222" customWidth="1"/>
    <col min="10240" max="10240" width="6.7109375" style="222" customWidth="1"/>
    <col min="10241" max="10241" width="1.7109375" style="222" customWidth="1"/>
    <col min="10242" max="10242" width="11.140625" style="222" customWidth="1"/>
    <col min="10243" max="10243" width="1.7109375" style="222" customWidth="1"/>
    <col min="10244" max="10244" width="13.85546875" style="222" customWidth="1"/>
    <col min="10245" max="10492" width="9.140625" style="222"/>
    <col min="10493" max="10493" width="6.5703125" style="222" customWidth="1"/>
    <col min="10494" max="10494" width="46.42578125" style="222" customWidth="1"/>
    <col min="10495" max="10495" width="4.7109375" style="222" customWidth="1"/>
    <col min="10496" max="10496" width="6.7109375" style="222" customWidth="1"/>
    <col min="10497" max="10497" width="1.7109375" style="222" customWidth="1"/>
    <col min="10498" max="10498" width="11.140625" style="222" customWidth="1"/>
    <col min="10499" max="10499" width="1.7109375" style="222" customWidth="1"/>
    <col min="10500" max="10500" width="13.85546875" style="222" customWidth="1"/>
    <col min="10501" max="10748" width="9.140625" style="222"/>
    <col min="10749" max="10749" width="6.5703125" style="222" customWidth="1"/>
    <col min="10750" max="10750" width="46.42578125" style="222" customWidth="1"/>
    <col min="10751" max="10751" width="4.7109375" style="222" customWidth="1"/>
    <col min="10752" max="10752" width="6.7109375" style="222" customWidth="1"/>
    <col min="10753" max="10753" width="1.7109375" style="222" customWidth="1"/>
    <col min="10754" max="10754" width="11.140625" style="222" customWidth="1"/>
    <col min="10755" max="10755" width="1.7109375" style="222" customWidth="1"/>
    <col min="10756" max="10756" width="13.85546875" style="222" customWidth="1"/>
    <col min="10757" max="11004" width="9.140625" style="222"/>
    <col min="11005" max="11005" width="6.5703125" style="222" customWidth="1"/>
    <col min="11006" max="11006" width="46.42578125" style="222" customWidth="1"/>
    <col min="11007" max="11007" width="4.7109375" style="222" customWidth="1"/>
    <col min="11008" max="11008" width="6.7109375" style="222" customWidth="1"/>
    <col min="11009" max="11009" width="1.7109375" style="222" customWidth="1"/>
    <col min="11010" max="11010" width="11.140625" style="222" customWidth="1"/>
    <col min="11011" max="11011" width="1.7109375" style="222" customWidth="1"/>
    <col min="11012" max="11012" width="13.85546875" style="222" customWidth="1"/>
    <col min="11013" max="11260" width="9.140625" style="222"/>
    <col min="11261" max="11261" width="6.5703125" style="222" customWidth="1"/>
    <col min="11262" max="11262" width="46.42578125" style="222" customWidth="1"/>
    <col min="11263" max="11263" width="4.7109375" style="222" customWidth="1"/>
    <col min="11264" max="11264" width="6.7109375" style="222" customWidth="1"/>
    <col min="11265" max="11265" width="1.7109375" style="222" customWidth="1"/>
    <col min="11266" max="11266" width="11.140625" style="222" customWidth="1"/>
    <col min="11267" max="11267" width="1.7109375" style="222" customWidth="1"/>
    <col min="11268" max="11268" width="13.85546875" style="222" customWidth="1"/>
    <col min="11269" max="11516" width="9.140625" style="222"/>
    <col min="11517" max="11517" width="6.5703125" style="222" customWidth="1"/>
    <col min="11518" max="11518" width="46.42578125" style="222" customWidth="1"/>
    <col min="11519" max="11519" width="4.7109375" style="222" customWidth="1"/>
    <col min="11520" max="11520" width="6.7109375" style="222" customWidth="1"/>
    <col min="11521" max="11521" width="1.7109375" style="222" customWidth="1"/>
    <col min="11522" max="11522" width="11.140625" style="222" customWidth="1"/>
    <col min="11523" max="11523" width="1.7109375" style="222" customWidth="1"/>
    <col min="11524" max="11524" width="13.85546875" style="222" customWidth="1"/>
    <col min="11525" max="11772" width="9.140625" style="222"/>
    <col min="11773" max="11773" width="6.5703125" style="222" customWidth="1"/>
    <col min="11774" max="11774" width="46.42578125" style="222" customWidth="1"/>
    <col min="11775" max="11775" width="4.7109375" style="222" customWidth="1"/>
    <col min="11776" max="11776" width="6.7109375" style="222" customWidth="1"/>
    <col min="11777" max="11777" width="1.7109375" style="222" customWidth="1"/>
    <col min="11778" max="11778" width="11.140625" style="222" customWidth="1"/>
    <col min="11779" max="11779" width="1.7109375" style="222" customWidth="1"/>
    <col min="11780" max="11780" width="13.85546875" style="222" customWidth="1"/>
    <col min="11781" max="12028" width="9.140625" style="222"/>
    <col min="12029" max="12029" width="6.5703125" style="222" customWidth="1"/>
    <col min="12030" max="12030" width="46.42578125" style="222" customWidth="1"/>
    <col min="12031" max="12031" width="4.7109375" style="222" customWidth="1"/>
    <col min="12032" max="12032" width="6.7109375" style="222" customWidth="1"/>
    <col min="12033" max="12033" width="1.7109375" style="222" customWidth="1"/>
    <col min="12034" max="12034" width="11.140625" style="222" customWidth="1"/>
    <col min="12035" max="12035" width="1.7109375" style="222" customWidth="1"/>
    <col min="12036" max="12036" width="13.85546875" style="222" customWidth="1"/>
    <col min="12037" max="12284" width="9.140625" style="222"/>
    <col min="12285" max="12285" width="6.5703125" style="222" customWidth="1"/>
    <col min="12286" max="12286" width="46.42578125" style="222" customWidth="1"/>
    <col min="12287" max="12287" width="4.7109375" style="222" customWidth="1"/>
    <col min="12288" max="12288" width="6.7109375" style="222" customWidth="1"/>
    <col min="12289" max="12289" width="1.7109375" style="222" customWidth="1"/>
    <col min="12290" max="12290" width="11.140625" style="222" customWidth="1"/>
    <col min="12291" max="12291" width="1.7109375" style="222" customWidth="1"/>
    <col min="12292" max="12292" width="13.85546875" style="222" customWidth="1"/>
    <col min="12293" max="12540" width="9.140625" style="222"/>
    <col min="12541" max="12541" width="6.5703125" style="222" customWidth="1"/>
    <col min="12542" max="12542" width="46.42578125" style="222" customWidth="1"/>
    <col min="12543" max="12543" width="4.7109375" style="222" customWidth="1"/>
    <col min="12544" max="12544" width="6.7109375" style="222" customWidth="1"/>
    <col min="12545" max="12545" width="1.7109375" style="222" customWidth="1"/>
    <col min="12546" max="12546" width="11.140625" style="222" customWidth="1"/>
    <col min="12547" max="12547" width="1.7109375" style="222" customWidth="1"/>
    <col min="12548" max="12548" width="13.85546875" style="222" customWidth="1"/>
    <col min="12549" max="12796" width="9.140625" style="222"/>
    <col min="12797" max="12797" width="6.5703125" style="222" customWidth="1"/>
    <col min="12798" max="12798" width="46.42578125" style="222" customWidth="1"/>
    <col min="12799" max="12799" width="4.7109375" style="222" customWidth="1"/>
    <col min="12800" max="12800" width="6.7109375" style="222" customWidth="1"/>
    <col min="12801" max="12801" width="1.7109375" style="222" customWidth="1"/>
    <col min="12802" max="12802" width="11.140625" style="222" customWidth="1"/>
    <col min="12803" max="12803" width="1.7109375" style="222" customWidth="1"/>
    <col min="12804" max="12804" width="13.85546875" style="222" customWidth="1"/>
    <col min="12805" max="13052" width="9.140625" style="222"/>
    <col min="13053" max="13053" width="6.5703125" style="222" customWidth="1"/>
    <col min="13054" max="13054" width="46.42578125" style="222" customWidth="1"/>
    <col min="13055" max="13055" width="4.7109375" style="222" customWidth="1"/>
    <col min="13056" max="13056" width="6.7109375" style="222" customWidth="1"/>
    <col min="13057" max="13057" width="1.7109375" style="222" customWidth="1"/>
    <col min="13058" max="13058" width="11.140625" style="222" customWidth="1"/>
    <col min="13059" max="13059" width="1.7109375" style="222" customWidth="1"/>
    <col min="13060" max="13060" width="13.85546875" style="222" customWidth="1"/>
    <col min="13061" max="13308" width="9.140625" style="222"/>
    <col min="13309" max="13309" width="6.5703125" style="222" customWidth="1"/>
    <col min="13310" max="13310" width="46.42578125" style="222" customWidth="1"/>
    <col min="13311" max="13311" width="4.7109375" style="222" customWidth="1"/>
    <col min="13312" max="13312" width="6.7109375" style="222" customWidth="1"/>
    <col min="13313" max="13313" width="1.7109375" style="222" customWidth="1"/>
    <col min="13314" max="13314" width="11.140625" style="222" customWidth="1"/>
    <col min="13315" max="13315" width="1.7109375" style="222" customWidth="1"/>
    <col min="13316" max="13316" width="13.85546875" style="222" customWidth="1"/>
    <col min="13317" max="13564" width="9.140625" style="222"/>
    <col min="13565" max="13565" width="6.5703125" style="222" customWidth="1"/>
    <col min="13566" max="13566" width="46.42578125" style="222" customWidth="1"/>
    <col min="13567" max="13567" width="4.7109375" style="222" customWidth="1"/>
    <col min="13568" max="13568" width="6.7109375" style="222" customWidth="1"/>
    <col min="13569" max="13569" width="1.7109375" style="222" customWidth="1"/>
    <col min="13570" max="13570" width="11.140625" style="222" customWidth="1"/>
    <col min="13571" max="13571" width="1.7109375" style="222" customWidth="1"/>
    <col min="13572" max="13572" width="13.85546875" style="222" customWidth="1"/>
    <col min="13573" max="13820" width="9.140625" style="222"/>
    <col min="13821" max="13821" width="6.5703125" style="222" customWidth="1"/>
    <col min="13822" max="13822" width="46.42578125" style="222" customWidth="1"/>
    <col min="13823" max="13823" width="4.7109375" style="222" customWidth="1"/>
    <col min="13824" max="13824" width="6.7109375" style="222" customWidth="1"/>
    <col min="13825" max="13825" width="1.7109375" style="222" customWidth="1"/>
    <col min="13826" max="13826" width="11.140625" style="222" customWidth="1"/>
    <col min="13827" max="13827" width="1.7109375" style="222" customWidth="1"/>
    <col min="13828" max="13828" width="13.85546875" style="222" customWidth="1"/>
    <col min="13829" max="14076" width="9.140625" style="222"/>
    <col min="14077" max="14077" width="6.5703125" style="222" customWidth="1"/>
    <col min="14078" max="14078" width="46.42578125" style="222" customWidth="1"/>
    <col min="14079" max="14079" width="4.7109375" style="222" customWidth="1"/>
    <col min="14080" max="14080" width="6.7109375" style="222" customWidth="1"/>
    <col min="14081" max="14081" width="1.7109375" style="222" customWidth="1"/>
    <col min="14082" max="14082" width="11.140625" style="222" customWidth="1"/>
    <col min="14083" max="14083" width="1.7109375" style="222" customWidth="1"/>
    <col min="14084" max="14084" width="13.85546875" style="222" customWidth="1"/>
    <col min="14085" max="14332" width="9.140625" style="222"/>
    <col min="14333" max="14333" width="6.5703125" style="222" customWidth="1"/>
    <col min="14334" max="14334" width="46.42578125" style="222" customWidth="1"/>
    <col min="14335" max="14335" width="4.7109375" style="222" customWidth="1"/>
    <col min="14336" max="14336" width="6.7109375" style="222" customWidth="1"/>
    <col min="14337" max="14337" width="1.7109375" style="222" customWidth="1"/>
    <col min="14338" max="14338" width="11.140625" style="222" customWidth="1"/>
    <col min="14339" max="14339" width="1.7109375" style="222" customWidth="1"/>
    <col min="14340" max="14340" width="13.85546875" style="222" customWidth="1"/>
    <col min="14341" max="14588" width="9.140625" style="222"/>
    <col min="14589" max="14589" width="6.5703125" style="222" customWidth="1"/>
    <col min="14590" max="14590" width="46.42578125" style="222" customWidth="1"/>
    <col min="14591" max="14591" width="4.7109375" style="222" customWidth="1"/>
    <col min="14592" max="14592" width="6.7109375" style="222" customWidth="1"/>
    <col min="14593" max="14593" width="1.7109375" style="222" customWidth="1"/>
    <col min="14594" max="14594" width="11.140625" style="222" customWidth="1"/>
    <col min="14595" max="14595" width="1.7109375" style="222" customWidth="1"/>
    <col min="14596" max="14596" width="13.85546875" style="222" customWidth="1"/>
    <col min="14597" max="14844" width="9.140625" style="222"/>
    <col min="14845" max="14845" width="6.5703125" style="222" customWidth="1"/>
    <col min="14846" max="14846" width="46.42578125" style="222" customWidth="1"/>
    <col min="14847" max="14847" width="4.7109375" style="222" customWidth="1"/>
    <col min="14848" max="14848" width="6.7109375" style="222" customWidth="1"/>
    <col min="14849" max="14849" width="1.7109375" style="222" customWidth="1"/>
    <col min="14850" max="14850" width="11.140625" style="222" customWidth="1"/>
    <col min="14851" max="14851" width="1.7109375" style="222" customWidth="1"/>
    <col min="14852" max="14852" width="13.85546875" style="222" customWidth="1"/>
    <col min="14853" max="15100" width="9.140625" style="222"/>
    <col min="15101" max="15101" width="6.5703125" style="222" customWidth="1"/>
    <col min="15102" max="15102" width="46.42578125" style="222" customWidth="1"/>
    <col min="15103" max="15103" width="4.7109375" style="222" customWidth="1"/>
    <col min="15104" max="15104" width="6.7109375" style="222" customWidth="1"/>
    <col min="15105" max="15105" width="1.7109375" style="222" customWidth="1"/>
    <col min="15106" max="15106" width="11.140625" style="222" customWidth="1"/>
    <col min="15107" max="15107" width="1.7109375" style="222" customWidth="1"/>
    <col min="15108" max="15108" width="13.85546875" style="222" customWidth="1"/>
    <col min="15109" max="15356" width="9.140625" style="222"/>
    <col min="15357" max="15357" width="6.5703125" style="222" customWidth="1"/>
    <col min="15358" max="15358" width="46.42578125" style="222" customWidth="1"/>
    <col min="15359" max="15359" width="4.7109375" style="222" customWidth="1"/>
    <col min="15360" max="15360" width="6.7109375" style="222" customWidth="1"/>
    <col min="15361" max="15361" width="1.7109375" style="222" customWidth="1"/>
    <col min="15362" max="15362" width="11.140625" style="222" customWidth="1"/>
    <col min="15363" max="15363" width="1.7109375" style="222" customWidth="1"/>
    <col min="15364" max="15364" width="13.85546875" style="222" customWidth="1"/>
    <col min="15365" max="15612" width="9.140625" style="222"/>
    <col min="15613" max="15613" width="6.5703125" style="222" customWidth="1"/>
    <col min="15614" max="15614" width="46.42578125" style="222" customWidth="1"/>
    <col min="15615" max="15615" width="4.7109375" style="222" customWidth="1"/>
    <col min="15616" max="15616" width="6.7109375" style="222" customWidth="1"/>
    <col min="15617" max="15617" width="1.7109375" style="222" customWidth="1"/>
    <col min="15618" max="15618" width="11.140625" style="222" customWidth="1"/>
    <col min="15619" max="15619" width="1.7109375" style="222" customWidth="1"/>
    <col min="15620" max="15620" width="13.85546875" style="222" customWidth="1"/>
    <col min="15621" max="15868" width="9.140625" style="222"/>
    <col min="15869" max="15869" width="6.5703125" style="222" customWidth="1"/>
    <col min="15870" max="15870" width="46.42578125" style="222" customWidth="1"/>
    <col min="15871" max="15871" width="4.7109375" style="222" customWidth="1"/>
    <col min="15872" max="15872" width="6.7109375" style="222" customWidth="1"/>
    <col min="15873" max="15873" width="1.7109375" style="222" customWidth="1"/>
    <col min="15874" max="15874" width="11.140625" style="222" customWidth="1"/>
    <col min="15875" max="15875" width="1.7109375" style="222" customWidth="1"/>
    <col min="15876" max="15876" width="13.85546875" style="222" customWidth="1"/>
    <col min="15877" max="16124" width="9.140625" style="222"/>
    <col min="16125" max="16125" width="6.5703125" style="222" customWidth="1"/>
    <col min="16126" max="16126" width="46.42578125" style="222" customWidth="1"/>
    <col min="16127" max="16127" width="4.7109375" style="222" customWidth="1"/>
    <col min="16128" max="16128" width="6.7109375" style="222" customWidth="1"/>
    <col min="16129" max="16129" width="1.7109375" style="222" customWidth="1"/>
    <col min="16130" max="16130" width="11.140625" style="222" customWidth="1"/>
    <col min="16131" max="16131" width="1.7109375" style="222" customWidth="1"/>
    <col min="16132" max="16132" width="13.85546875" style="222" customWidth="1"/>
    <col min="16133" max="16384" width="9.140625" style="222"/>
  </cols>
  <sheetData>
    <row r="1" spans="1:35" ht="31.5">
      <c r="B1" s="310" t="s">
        <v>530</v>
      </c>
    </row>
    <row r="2" spans="1:35" s="331" customFormat="1" ht="38.25" customHeight="1">
      <c r="A2" s="500" t="s">
        <v>800</v>
      </c>
      <c r="B2" s="500"/>
      <c r="C2" s="500"/>
      <c r="D2" s="500"/>
      <c r="E2" s="500"/>
      <c r="F2" s="500"/>
      <c r="G2" s="500"/>
      <c r="H2" s="500"/>
    </row>
    <row r="3" spans="1:35" s="332" customFormat="1" ht="75" customHeight="1">
      <c r="A3" s="500"/>
      <c r="B3" s="500"/>
      <c r="C3" s="500"/>
      <c r="D3" s="500"/>
      <c r="E3" s="500"/>
      <c r="F3" s="500"/>
      <c r="G3" s="500"/>
      <c r="H3" s="500"/>
    </row>
    <row r="4" spans="1:35" s="332" customFormat="1" ht="75" customHeight="1">
      <c r="A4" s="500"/>
      <c r="B4" s="500"/>
      <c r="C4" s="500"/>
      <c r="D4" s="500"/>
      <c r="E4" s="500"/>
      <c r="F4" s="500"/>
      <c r="G4" s="500"/>
      <c r="H4" s="500"/>
    </row>
    <row r="5" spans="1:35" s="333" customFormat="1" ht="268.5" customHeight="1">
      <c r="A5" s="500"/>
      <c r="B5" s="500"/>
      <c r="C5" s="500"/>
      <c r="D5" s="500"/>
      <c r="E5" s="500"/>
      <c r="F5" s="500"/>
      <c r="G5" s="500"/>
      <c r="H5" s="500"/>
    </row>
    <row r="6" spans="1:35">
      <c r="A6" s="434" t="s">
        <v>526</v>
      </c>
      <c r="B6" s="315" t="s">
        <v>527</v>
      </c>
      <c r="C6" s="435" t="s">
        <v>528</v>
      </c>
      <c r="D6" s="338" t="s">
        <v>529</v>
      </c>
      <c r="E6" s="338"/>
      <c r="F6" s="366" t="s">
        <v>4</v>
      </c>
      <c r="G6" s="338"/>
      <c r="H6" s="366" t="s">
        <v>5</v>
      </c>
    </row>
    <row r="7" spans="1:35">
      <c r="B7" s="311"/>
    </row>
    <row r="8" spans="1:35" ht="101.25" customHeight="1">
      <c r="A8" s="432" t="s">
        <v>531</v>
      </c>
      <c r="B8" s="305" t="s">
        <v>766</v>
      </c>
    </row>
    <row r="9" spans="1:35">
      <c r="C9" s="433" t="s">
        <v>30</v>
      </c>
      <c r="D9" s="224">
        <v>1</v>
      </c>
      <c r="E9" s="224" t="s">
        <v>532</v>
      </c>
    </row>
    <row r="10" spans="1:35">
      <c r="B10" s="310" t="s">
        <v>533</v>
      </c>
    </row>
    <row r="11" spans="1:35">
      <c r="B11" s="310" t="s">
        <v>534</v>
      </c>
    </row>
    <row r="12" spans="1:35" ht="181.5" customHeight="1">
      <c r="B12" s="312" t="s">
        <v>535</v>
      </c>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row>
    <row r="13" spans="1:35" ht="78.75" customHeight="1">
      <c r="B13" s="304" t="s">
        <v>536</v>
      </c>
      <c r="I13" s="436"/>
      <c r="J13" s="436"/>
      <c r="K13" s="436"/>
      <c r="L13" s="436"/>
      <c r="M13" s="436"/>
    </row>
    <row r="14" spans="1:35">
      <c r="B14" s="311"/>
    </row>
    <row r="15" spans="1:35" ht="78.75">
      <c r="A15" s="432" t="s">
        <v>537</v>
      </c>
      <c r="B15" s="305" t="s">
        <v>767</v>
      </c>
    </row>
    <row r="16" spans="1:35" ht="36" customHeight="1">
      <c r="B16" s="316" t="s">
        <v>538</v>
      </c>
    </row>
    <row r="17" spans="1:5" ht="31.5">
      <c r="B17" s="317" t="s">
        <v>539</v>
      </c>
    </row>
    <row r="18" spans="1:5" ht="37.5" customHeight="1">
      <c r="B18" s="305" t="s">
        <v>540</v>
      </c>
    </row>
    <row r="19" spans="1:5" ht="31.5">
      <c r="B19" s="316" t="s">
        <v>764</v>
      </c>
    </row>
    <row r="20" spans="1:5" ht="47.25">
      <c r="B20" s="316" t="s">
        <v>541</v>
      </c>
    </row>
    <row r="21" spans="1:5" ht="47.25">
      <c r="B21" s="316" t="s">
        <v>542</v>
      </c>
    </row>
    <row r="22" spans="1:5" ht="40.5" customHeight="1">
      <c r="B22" s="317" t="s">
        <v>543</v>
      </c>
    </row>
    <row r="23" spans="1:5" ht="31.5">
      <c r="B23" s="305" t="s">
        <v>544</v>
      </c>
    </row>
    <row r="24" spans="1:5" ht="31.5">
      <c r="B24" s="305" t="s">
        <v>765</v>
      </c>
    </row>
    <row r="25" spans="1:5" ht="36.75" customHeight="1">
      <c r="B25" s="316" t="s">
        <v>545</v>
      </c>
    </row>
    <row r="26" spans="1:5">
      <c r="B26" s="311"/>
      <c r="C26" s="433" t="s">
        <v>30</v>
      </c>
      <c r="D26" s="224">
        <v>1</v>
      </c>
      <c r="E26" s="224" t="s">
        <v>532</v>
      </c>
    </row>
    <row r="27" spans="1:5">
      <c r="B27" s="311"/>
    </row>
    <row r="28" spans="1:5" ht="63">
      <c r="A28" s="432" t="s">
        <v>546</v>
      </c>
      <c r="B28" s="305" t="s">
        <v>547</v>
      </c>
    </row>
    <row r="29" spans="1:5" ht="31.5">
      <c r="B29" s="317" t="s">
        <v>548</v>
      </c>
    </row>
    <row r="30" spans="1:5" ht="39.75" customHeight="1">
      <c r="B30" s="316" t="s">
        <v>549</v>
      </c>
    </row>
    <row r="31" spans="1:5" ht="34.5" customHeight="1">
      <c r="B31" s="316" t="s">
        <v>550</v>
      </c>
    </row>
    <row r="32" spans="1:5">
      <c r="B32" s="311"/>
      <c r="C32" s="433" t="s">
        <v>30</v>
      </c>
      <c r="D32" s="224">
        <v>1</v>
      </c>
      <c r="E32" s="224" t="s">
        <v>532</v>
      </c>
    </row>
    <row r="33" spans="1:10">
      <c r="B33" s="311"/>
    </row>
    <row r="34" spans="1:10" ht="63">
      <c r="A34" s="432" t="s">
        <v>551</v>
      </c>
      <c r="B34" s="305" t="s">
        <v>552</v>
      </c>
    </row>
    <row r="35" spans="1:10" ht="30">
      <c r="B35" s="318" t="s">
        <v>548</v>
      </c>
    </row>
    <row r="36" spans="1:10" ht="30">
      <c r="B36" s="318" t="s">
        <v>553</v>
      </c>
    </row>
    <row r="37" spans="1:10" ht="45">
      <c r="B37" s="304" t="s">
        <v>554</v>
      </c>
    </row>
    <row r="38" spans="1:10" ht="45">
      <c r="B38" s="304" t="s">
        <v>555</v>
      </c>
    </row>
    <row r="39" spans="1:10">
      <c r="B39" s="311"/>
      <c r="C39" s="433" t="s">
        <v>30</v>
      </c>
      <c r="D39" s="224">
        <v>1</v>
      </c>
      <c r="E39" s="224" t="s">
        <v>532</v>
      </c>
    </row>
    <row r="40" spans="1:10">
      <c r="B40" s="311"/>
    </row>
    <row r="41" spans="1:10" ht="67.5" customHeight="1">
      <c r="A41" s="432" t="s">
        <v>556</v>
      </c>
      <c r="B41" s="305" t="s">
        <v>557</v>
      </c>
    </row>
    <row r="42" spans="1:10" ht="44.25" customHeight="1">
      <c r="B42" s="304" t="s">
        <v>558</v>
      </c>
      <c r="I42" s="436"/>
      <c r="J42" s="436"/>
    </row>
    <row r="43" spans="1:10" ht="63">
      <c r="B43" s="305" t="s">
        <v>559</v>
      </c>
    </row>
    <row r="44" spans="1:10" ht="56.25" customHeight="1">
      <c r="B44" s="305" t="s">
        <v>560</v>
      </c>
    </row>
    <row r="45" spans="1:10" ht="45" customHeight="1">
      <c r="B45" s="313" t="s">
        <v>561</v>
      </c>
    </row>
    <row r="46" spans="1:10">
      <c r="B46" s="311"/>
      <c r="C46" s="433" t="s">
        <v>30</v>
      </c>
      <c r="D46" s="224">
        <v>1</v>
      </c>
      <c r="E46" s="224" t="s">
        <v>532</v>
      </c>
    </row>
    <row r="47" spans="1:10" ht="69.75" customHeight="1">
      <c r="A47" s="432" t="s">
        <v>562</v>
      </c>
      <c r="B47" s="305" t="s">
        <v>563</v>
      </c>
    </row>
    <row r="48" spans="1:10" ht="34.5" customHeight="1">
      <c r="B48" s="305" t="s">
        <v>564</v>
      </c>
    </row>
    <row r="49" spans="1:5" ht="52.5" customHeight="1">
      <c r="B49" s="305" t="s">
        <v>768</v>
      </c>
    </row>
    <row r="50" spans="1:5" ht="52.5" customHeight="1">
      <c r="B50" s="305" t="s">
        <v>769</v>
      </c>
    </row>
    <row r="51" spans="1:5">
      <c r="B51" s="311"/>
      <c r="C51" s="433" t="s">
        <v>30</v>
      </c>
      <c r="D51" s="224">
        <v>1</v>
      </c>
      <c r="E51" s="224" t="s">
        <v>532</v>
      </c>
    </row>
    <row r="52" spans="1:5">
      <c r="B52" s="311"/>
    </row>
    <row r="53" spans="1:5" ht="63">
      <c r="A53" s="432" t="s">
        <v>565</v>
      </c>
      <c r="B53" s="305" t="s">
        <v>566</v>
      </c>
    </row>
    <row r="54" spans="1:5" ht="37.5" customHeight="1">
      <c r="B54" s="305" t="s">
        <v>564</v>
      </c>
    </row>
    <row r="55" spans="1:5" ht="52.5" customHeight="1">
      <c r="B55" s="305" t="s">
        <v>770</v>
      </c>
    </row>
    <row r="56" spans="1:5" ht="47.25">
      <c r="B56" s="311" t="s">
        <v>567</v>
      </c>
    </row>
    <row r="57" spans="1:5">
      <c r="B57" s="311"/>
      <c r="C57" s="433" t="s">
        <v>30</v>
      </c>
      <c r="D57" s="224">
        <v>1</v>
      </c>
      <c r="E57" s="224" t="s">
        <v>532</v>
      </c>
    </row>
    <row r="58" spans="1:5">
      <c r="A58" s="432" t="s">
        <v>568</v>
      </c>
      <c r="B58" s="305" t="s">
        <v>569</v>
      </c>
      <c r="C58" s="433" t="s">
        <v>56</v>
      </c>
      <c r="D58" s="224">
        <v>5</v>
      </c>
      <c r="E58" s="224" t="s">
        <v>532</v>
      </c>
    </row>
    <row r="59" spans="1:5">
      <c r="B59" s="311"/>
    </row>
    <row r="60" spans="1:5" ht="75">
      <c r="A60" s="432" t="s">
        <v>570</v>
      </c>
      <c r="B60" s="304" t="s">
        <v>771</v>
      </c>
    </row>
    <row r="61" spans="1:5">
      <c r="B61" s="309" t="s">
        <v>854</v>
      </c>
      <c r="C61" s="433" t="s">
        <v>56</v>
      </c>
      <c r="D61" s="224">
        <v>7</v>
      </c>
      <c r="E61" s="224" t="s">
        <v>532</v>
      </c>
    </row>
    <row r="62" spans="1:5">
      <c r="B62" s="309" t="s">
        <v>772</v>
      </c>
      <c r="C62" s="433" t="s">
        <v>56</v>
      </c>
      <c r="D62" s="224">
        <v>7</v>
      </c>
      <c r="E62" s="224" t="s">
        <v>532</v>
      </c>
    </row>
    <row r="63" spans="1:5" ht="31.5">
      <c r="B63" s="309" t="s">
        <v>773</v>
      </c>
      <c r="C63" s="433" t="s">
        <v>56</v>
      </c>
      <c r="D63" s="224">
        <v>31</v>
      </c>
      <c r="E63" s="224" t="s">
        <v>532</v>
      </c>
    </row>
    <row r="64" spans="1:5" ht="31.5">
      <c r="B64" s="309" t="s">
        <v>774</v>
      </c>
      <c r="C64" s="433" t="s">
        <v>56</v>
      </c>
      <c r="D64" s="224">
        <v>52</v>
      </c>
      <c r="E64" s="224" t="s">
        <v>532</v>
      </c>
    </row>
    <row r="65" spans="1:5">
      <c r="B65" s="311"/>
    </row>
    <row r="66" spans="1:5" ht="173.25">
      <c r="A66" s="432" t="s">
        <v>571</v>
      </c>
      <c r="B66" s="305" t="s">
        <v>775</v>
      </c>
    </row>
    <row r="67" spans="1:5">
      <c r="C67" s="433" t="s">
        <v>30</v>
      </c>
      <c r="D67" s="224">
        <v>146</v>
      </c>
      <c r="E67" s="224" t="s">
        <v>532</v>
      </c>
    </row>
    <row r="69" spans="1:5" ht="94.5">
      <c r="A69" s="432" t="s">
        <v>572</v>
      </c>
      <c r="B69" s="305" t="s">
        <v>776</v>
      </c>
    </row>
    <row r="70" spans="1:5">
      <c r="B70" s="311"/>
      <c r="C70" s="433" t="s">
        <v>30</v>
      </c>
      <c r="D70" s="224">
        <v>81</v>
      </c>
      <c r="E70" s="224" t="s">
        <v>532</v>
      </c>
    </row>
    <row r="72" spans="1:5" ht="81" customHeight="1">
      <c r="A72" s="432" t="s">
        <v>573</v>
      </c>
      <c r="B72" s="305" t="s">
        <v>777</v>
      </c>
    </row>
    <row r="73" spans="1:5">
      <c r="B73" s="311"/>
      <c r="C73" s="433" t="s">
        <v>30</v>
      </c>
      <c r="D73" s="224">
        <v>3</v>
      </c>
      <c r="E73" s="224" t="s">
        <v>532</v>
      </c>
    </row>
    <row r="75" spans="1:5" ht="94.5">
      <c r="A75" s="432" t="s">
        <v>574</v>
      </c>
      <c r="B75" s="305" t="s">
        <v>778</v>
      </c>
    </row>
    <row r="76" spans="1:5">
      <c r="B76" s="311"/>
      <c r="C76" s="433" t="s">
        <v>30</v>
      </c>
      <c r="D76" s="224">
        <v>2</v>
      </c>
      <c r="E76" s="224" t="s">
        <v>532</v>
      </c>
    </row>
    <row r="77" spans="1:5">
      <c r="B77" s="311"/>
    </row>
    <row r="78" spans="1:5" ht="82.5" customHeight="1">
      <c r="A78" s="432" t="s">
        <v>575</v>
      </c>
      <c r="B78" s="305" t="s">
        <v>576</v>
      </c>
    </row>
    <row r="79" spans="1:5">
      <c r="B79" s="311"/>
      <c r="C79" s="433" t="s">
        <v>30</v>
      </c>
      <c r="D79" s="224">
        <v>3</v>
      </c>
      <c r="E79" s="224" t="s">
        <v>532</v>
      </c>
    </row>
    <row r="80" spans="1:5">
      <c r="B80" s="311"/>
    </row>
    <row r="81" spans="1:5" ht="84" customHeight="1">
      <c r="A81" s="432" t="s">
        <v>577</v>
      </c>
      <c r="B81" s="305" t="s">
        <v>779</v>
      </c>
    </row>
    <row r="82" spans="1:5">
      <c r="B82" s="311"/>
      <c r="C82" s="433" t="s">
        <v>56</v>
      </c>
      <c r="D82" s="224">
        <v>30</v>
      </c>
      <c r="E82" s="224" t="s">
        <v>532</v>
      </c>
    </row>
    <row r="83" spans="1:5" ht="63">
      <c r="A83" s="432" t="s">
        <v>578</v>
      </c>
      <c r="B83" s="305" t="s">
        <v>780</v>
      </c>
    </row>
    <row r="84" spans="1:5">
      <c r="B84" s="305" t="s">
        <v>579</v>
      </c>
      <c r="C84" s="433" t="s">
        <v>580</v>
      </c>
      <c r="D84" s="224">
        <v>2</v>
      </c>
      <c r="E84" s="224" t="s">
        <v>532</v>
      </c>
    </row>
    <row r="85" spans="1:5" ht="31.5">
      <c r="B85" s="305" t="s">
        <v>781</v>
      </c>
      <c r="C85" s="433" t="s">
        <v>580</v>
      </c>
      <c r="D85" s="224">
        <v>29</v>
      </c>
      <c r="E85" s="224" t="s">
        <v>532</v>
      </c>
    </row>
    <row r="86" spans="1:5" ht="31.5">
      <c r="B86" s="305" t="s">
        <v>782</v>
      </c>
      <c r="C86" s="433" t="s">
        <v>580</v>
      </c>
      <c r="D86" s="224">
        <v>11</v>
      </c>
      <c r="E86" s="224" t="s">
        <v>532</v>
      </c>
    </row>
    <row r="87" spans="1:5" ht="31.5">
      <c r="B87" s="305" t="s">
        <v>783</v>
      </c>
      <c r="C87" s="433" t="s">
        <v>580</v>
      </c>
      <c r="D87" s="224">
        <v>7</v>
      </c>
      <c r="E87" s="224" t="s">
        <v>532</v>
      </c>
    </row>
    <row r="88" spans="1:5">
      <c r="B88" s="305" t="s">
        <v>581</v>
      </c>
      <c r="C88" s="433" t="s">
        <v>580</v>
      </c>
      <c r="D88" s="224">
        <v>23</v>
      </c>
      <c r="E88" s="224" t="s">
        <v>532</v>
      </c>
    </row>
    <row r="89" spans="1:5" ht="47.25">
      <c r="B89" s="305" t="s">
        <v>784</v>
      </c>
      <c r="C89" s="433" t="s">
        <v>580</v>
      </c>
      <c r="D89" s="224">
        <v>32</v>
      </c>
      <c r="E89" s="224" t="s">
        <v>532</v>
      </c>
    </row>
    <row r="90" spans="1:5" ht="31.5">
      <c r="B90" s="305" t="s">
        <v>582</v>
      </c>
      <c r="C90" s="433" t="s">
        <v>580</v>
      </c>
      <c r="D90" s="224">
        <v>3</v>
      </c>
      <c r="E90" s="224" t="s">
        <v>532</v>
      </c>
    </row>
    <row r="91" spans="1:5" ht="31.5">
      <c r="B91" s="311" t="s">
        <v>583</v>
      </c>
      <c r="C91" s="433" t="s">
        <v>580</v>
      </c>
      <c r="D91" s="224">
        <v>1</v>
      </c>
      <c r="E91" s="224" t="s">
        <v>532</v>
      </c>
    </row>
    <row r="92" spans="1:5" ht="47.25">
      <c r="B92" s="305" t="s">
        <v>785</v>
      </c>
      <c r="C92" s="433" t="s">
        <v>580</v>
      </c>
      <c r="D92" s="224">
        <v>1</v>
      </c>
      <c r="E92" s="224" t="s">
        <v>532</v>
      </c>
    </row>
    <row r="93" spans="1:5" ht="31.5">
      <c r="B93" s="311" t="s">
        <v>584</v>
      </c>
      <c r="C93" s="433" t="s">
        <v>580</v>
      </c>
      <c r="D93" s="224">
        <v>13</v>
      </c>
      <c r="E93" s="224" t="s">
        <v>532</v>
      </c>
    </row>
    <row r="94" spans="1:5" ht="84.75" customHeight="1">
      <c r="B94" s="305" t="s">
        <v>585</v>
      </c>
      <c r="C94" s="433" t="s">
        <v>580</v>
      </c>
      <c r="D94" s="224">
        <v>13</v>
      </c>
      <c r="E94" s="224" t="s">
        <v>532</v>
      </c>
    </row>
    <row r="96" spans="1:5" ht="94.5">
      <c r="A96" s="432" t="s">
        <v>586</v>
      </c>
      <c r="B96" s="305" t="s">
        <v>587</v>
      </c>
    </row>
    <row r="97" spans="1:8">
      <c r="C97" s="433" t="s">
        <v>30</v>
      </c>
      <c r="D97" s="224">
        <v>3</v>
      </c>
      <c r="E97" s="224" t="s">
        <v>532</v>
      </c>
    </row>
    <row r="98" spans="1:8" ht="124.5" customHeight="1">
      <c r="A98" s="432" t="s">
        <v>588</v>
      </c>
      <c r="B98" s="305" t="s">
        <v>589</v>
      </c>
    </row>
    <row r="100" spans="1:8" ht="110.25" customHeight="1">
      <c r="B100" s="314" t="s">
        <v>786</v>
      </c>
      <c r="C100" s="433" t="s">
        <v>30</v>
      </c>
      <c r="D100" s="224">
        <v>3</v>
      </c>
      <c r="E100" s="224" t="s">
        <v>532</v>
      </c>
    </row>
    <row r="102" spans="1:8" ht="78.75">
      <c r="B102" s="314" t="s">
        <v>590</v>
      </c>
      <c r="C102" s="433" t="s">
        <v>30</v>
      </c>
      <c r="D102" s="224">
        <v>41</v>
      </c>
      <c r="E102" s="224" t="s">
        <v>532</v>
      </c>
    </row>
    <row r="104" spans="1:8" ht="78.75">
      <c r="B104" s="311" t="s">
        <v>591</v>
      </c>
      <c r="C104" s="433" t="s">
        <v>30</v>
      </c>
      <c r="D104" s="224">
        <v>8</v>
      </c>
      <c r="E104" s="224" t="s">
        <v>532</v>
      </c>
    </row>
    <row r="106" spans="1:8" ht="78.75">
      <c r="B106" s="311" t="s">
        <v>592</v>
      </c>
      <c r="C106" s="433" t="s">
        <v>30</v>
      </c>
      <c r="D106" s="224">
        <v>58</v>
      </c>
      <c r="E106" s="224" t="s">
        <v>532</v>
      </c>
    </row>
    <row r="108" spans="1:8" ht="126">
      <c r="B108" s="311" t="s">
        <v>593</v>
      </c>
      <c r="C108" s="433" t="s">
        <v>30</v>
      </c>
      <c r="D108" s="224">
        <v>4</v>
      </c>
      <c r="E108" s="224" t="s">
        <v>532</v>
      </c>
    </row>
    <row r="110" spans="1:8" ht="78.75">
      <c r="B110" s="305" t="s">
        <v>787</v>
      </c>
      <c r="C110" s="433" t="s">
        <v>30</v>
      </c>
      <c r="D110" s="224">
        <v>29</v>
      </c>
      <c r="E110" s="224" t="s">
        <v>532</v>
      </c>
    </row>
    <row r="111" spans="1:8">
      <c r="B111" s="311"/>
    </row>
    <row r="112" spans="1:8" ht="16.5" thickBot="1">
      <c r="B112" s="310"/>
      <c r="D112" s="437"/>
      <c r="E112" s="437"/>
      <c r="F112" s="438" t="s">
        <v>883</v>
      </c>
      <c r="G112" s="437"/>
      <c r="H112" s="439"/>
    </row>
    <row r="113" spans="1:6" ht="16.5" thickTop="1">
      <c r="B113" s="310"/>
      <c r="F113" s="433"/>
    </row>
    <row r="114" spans="1:6">
      <c r="B114" s="310" t="s">
        <v>594</v>
      </c>
      <c r="F114" s="433"/>
    </row>
    <row r="115" spans="1:6">
      <c r="B115" s="310"/>
      <c r="F115" s="433"/>
    </row>
    <row r="116" spans="1:6" ht="94.5">
      <c r="A116" s="432" t="s">
        <v>595</v>
      </c>
      <c r="B116" s="305" t="s">
        <v>596</v>
      </c>
    </row>
    <row r="117" spans="1:6">
      <c r="C117" s="433" t="s">
        <v>56</v>
      </c>
      <c r="D117" s="224">
        <v>142</v>
      </c>
      <c r="E117" s="224" t="s">
        <v>532</v>
      </c>
    </row>
    <row r="119" spans="1:6" ht="110.25">
      <c r="A119" s="432" t="s">
        <v>597</v>
      </c>
      <c r="B119" s="305" t="s">
        <v>598</v>
      </c>
    </row>
    <row r="120" spans="1:6">
      <c r="C120" s="433" t="s">
        <v>30</v>
      </c>
      <c r="D120" s="224">
        <v>12</v>
      </c>
      <c r="E120" s="224" t="s">
        <v>532</v>
      </c>
    </row>
    <row r="122" spans="1:6" ht="63">
      <c r="A122" s="432" t="s">
        <v>599</v>
      </c>
      <c r="B122" s="305" t="s">
        <v>788</v>
      </c>
    </row>
    <row r="123" spans="1:6">
      <c r="C123" s="433" t="s">
        <v>56</v>
      </c>
      <c r="D123" s="224">
        <v>162</v>
      </c>
      <c r="E123" s="224" t="s">
        <v>532</v>
      </c>
    </row>
    <row r="125" spans="1:6" ht="47.25">
      <c r="A125" s="432" t="s">
        <v>600</v>
      </c>
      <c r="B125" s="305" t="s">
        <v>601</v>
      </c>
    </row>
    <row r="126" spans="1:6">
      <c r="C126" s="433" t="s">
        <v>30</v>
      </c>
      <c r="D126" s="224">
        <v>12</v>
      </c>
      <c r="E126" s="224" t="s">
        <v>532</v>
      </c>
    </row>
    <row r="128" spans="1:6" ht="63">
      <c r="A128" s="432" t="s">
        <v>602</v>
      </c>
      <c r="B128" s="305" t="s">
        <v>789</v>
      </c>
    </row>
    <row r="129" spans="1:5">
      <c r="C129" s="433" t="s">
        <v>56</v>
      </c>
      <c r="D129" s="224">
        <v>195</v>
      </c>
      <c r="E129" s="224" t="s">
        <v>532</v>
      </c>
    </row>
    <row r="131" spans="1:5" ht="47.25">
      <c r="A131" s="432" t="s">
        <v>603</v>
      </c>
      <c r="B131" s="305" t="s">
        <v>604</v>
      </c>
    </row>
    <row r="132" spans="1:5">
      <c r="C132" s="433" t="s">
        <v>56</v>
      </c>
      <c r="D132" s="224">
        <v>130</v>
      </c>
      <c r="E132" s="224" t="s">
        <v>532</v>
      </c>
    </row>
    <row r="134" spans="1:5" ht="47.25">
      <c r="A134" s="432" t="s">
        <v>605</v>
      </c>
      <c r="B134" s="305" t="s">
        <v>606</v>
      </c>
    </row>
    <row r="135" spans="1:5">
      <c r="B135" s="311"/>
      <c r="C135" s="433" t="s">
        <v>56</v>
      </c>
      <c r="D135" s="224">
        <v>118</v>
      </c>
      <c r="E135" s="224" t="s">
        <v>532</v>
      </c>
    </row>
    <row r="136" spans="1:5">
      <c r="B136" s="311"/>
    </row>
    <row r="137" spans="1:5" ht="94.5">
      <c r="A137" s="432" t="s">
        <v>607</v>
      </c>
      <c r="B137" s="305" t="s">
        <v>608</v>
      </c>
    </row>
    <row r="138" spans="1:5">
      <c r="C138" s="433" t="s">
        <v>30</v>
      </c>
      <c r="D138" s="224">
        <v>12</v>
      </c>
      <c r="E138" s="224" t="s">
        <v>532</v>
      </c>
    </row>
    <row r="140" spans="1:5" ht="94.5">
      <c r="A140" s="432" t="s">
        <v>609</v>
      </c>
      <c r="B140" s="305" t="s">
        <v>610</v>
      </c>
    </row>
    <row r="141" spans="1:5">
      <c r="C141" s="433" t="s">
        <v>30</v>
      </c>
      <c r="D141" s="224">
        <v>12</v>
      </c>
      <c r="E141" s="224" t="s">
        <v>532</v>
      </c>
    </row>
    <row r="143" spans="1:5" ht="31.5">
      <c r="A143" s="432" t="s">
        <v>611</v>
      </c>
      <c r="B143" s="305" t="s">
        <v>612</v>
      </c>
    </row>
    <row r="144" spans="1:5">
      <c r="C144" s="433" t="s">
        <v>30</v>
      </c>
      <c r="D144" s="224">
        <v>12</v>
      </c>
      <c r="E144" s="224" t="s">
        <v>532</v>
      </c>
    </row>
    <row r="146" spans="1:8" ht="131.25" customHeight="1">
      <c r="A146" s="432" t="s">
        <v>613</v>
      </c>
      <c r="B146" s="309" t="s">
        <v>614</v>
      </c>
    </row>
    <row r="147" spans="1:8">
      <c r="C147" s="433" t="s">
        <v>30</v>
      </c>
      <c r="D147" s="224">
        <v>12</v>
      </c>
      <c r="E147" s="224" t="s">
        <v>532</v>
      </c>
    </row>
    <row r="149" spans="1:8" ht="85.5" customHeight="1">
      <c r="A149" s="432" t="s">
        <v>615</v>
      </c>
      <c r="B149" s="305" t="s">
        <v>616</v>
      </c>
    </row>
    <row r="150" spans="1:8">
      <c r="C150" s="433" t="s">
        <v>617</v>
      </c>
    </row>
    <row r="152" spans="1:8" ht="22.5" customHeight="1">
      <c r="A152" s="432" t="s">
        <v>618</v>
      </c>
      <c r="B152" s="313" t="s">
        <v>619</v>
      </c>
    </row>
    <row r="153" spans="1:8">
      <c r="C153" s="433" t="s">
        <v>617</v>
      </c>
    </row>
    <row r="155" spans="1:8" ht="16.5" thickBot="1">
      <c r="B155" s="311"/>
      <c r="C155" s="440" t="s">
        <v>620</v>
      </c>
      <c r="D155" s="437"/>
      <c r="E155" s="437"/>
      <c r="F155" s="441"/>
      <c r="G155" s="437"/>
      <c r="H155" s="439"/>
    </row>
    <row r="156" spans="1:8" ht="16.5" thickTop="1">
      <c r="B156" s="311"/>
    </row>
    <row r="157" spans="1:8">
      <c r="B157" s="311"/>
    </row>
    <row r="159" spans="1:8">
      <c r="B159" s="306" t="s">
        <v>621</v>
      </c>
    </row>
    <row r="160" spans="1:8">
      <c r="B160" s="311"/>
    </row>
    <row r="161" spans="1:5" ht="63">
      <c r="A161" s="432" t="s">
        <v>622</v>
      </c>
      <c r="B161" s="305" t="s">
        <v>623</v>
      </c>
    </row>
    <row r="162" spans="1:5">
      <c r="B162" s="311" t="s">
        <v>624</v>
      </c>
      <c r="C162" s="433" t="s">
        <v>56</v>
      </c>
      <c r="D162" s="224">
        <v>102</v>
      </c>
      <c r="E162" s="224" t="s">
        <v>532</v>
      </c>
    </row>
    <row r="163" spans="1:5">
      <c r="B163" s="311" t="s">
        <v>625</v>
      </c>
      <c r="C163" s="433" t="s">
        <v>580</v>
      </c>
      <c r="D163" s="224">
        <v>10</v>
      </c>
      <c r="E163" s="224" t="s">
        <v>532</v>
      </c>
    </row>
    <row r="164" spans="1:5">
      <c r="B164" s="311"/>
    </row>
    <row r="165" spans="1:5" ht="78.75">
      <c r="A165" s="432" t="s">
        <v>626</v>
      </c>
      <c r="B165" s="305" t="s">
        <v>627</v>
      </c>
    </row>
    <row r="166" spans="1:5">
      <c r="B166" s="311"/>
      <c r="C166" s="433" t="s">
        <v>56</v>
      </c>
      <c r="D166" s="224">
        <v>38</v>
      </c>
      <c r="E166" s="224" t="s">
        <v>532</v>
      </c>
    </row>
    <row r="167" spans="1:5" ht="34.5" customHeight="1">
      <c r="A167" s="432" t="s">
        <v>628</v>
      </c>
      <c r="B167" s="305" t="s">
        <v>629</v>
      </c>
    </row>
    <row r="168" spans="1:5">
      <c r="B168" s="311"/>
      <c r="C168" s="433" t="s">
        <v>30</v>
      </c>
      <c r="D168" s="224">
        <v>7</v>
      </c>
      <c r="E168" s="224" t="s">
        <v>532</v>
      </c>
    </row>
    <row r="169" spans="1:5">
      <c r="B169" s="311"/>
    </row>
    <row r="170" spans="1:5" ht="31.5">
      <c r="A170" s="432" t="s">
        <v>630</v>
      </c>
      <c r="B170" s="305" t="s">
        <v>631</v>
      </c>
    </row>
    <row r="171" spans="1:5">
      <c r="B171" s="311"/>
      <c r="C171" s="433" t="s">
        <v>30</v>
      </c>
      <c r="D171" s="224">
        <v>96</v>
      </c>
      <c r="E171" s="224" t="s">
        <v>532</v>
      </c>
    </row>
    <row r="172" spans="1:5" ht="47.25">
      <c r="A172" s="432" t="s">
        <v>632</v>
      </c>
      <c r="B172" s="305" t="s">
        <v>633</v>
      </c>
    </row>
    <row r="173" spans="1:5">
      <c r="B173" s="311" t="s">
        <v>634</v>
      </c>
      <c r="C173" s="433" t="s">
        <v>56</v>
      </c>
      <c r="D173" s="224">
        <v>125</v>
      </c>
      <c r="E173" s="224" t="s">
        <v>532</v>
      </c>
    </row>
    <row r="174" spans="1:5">
      <c r="B174" s="311" t="s">
        <v>625</v>
      </c>
      <c r="C174" s="433" t="s">
        <v>580</v>
      </c>
      <c r="D174" s="224">
        <v>14</v>
      </c>
      <c r="E174" s="224" t="s">
        <v>532</v>
      </c>
    </row>
    <row r="175" spans="1:5">
      <c r="B175" s="311"/>
    </row>
    <row r="176" spans="1:5" ht="47.25">
      <c r="A176" s="432" t="s">
        <v>635</v>
      </c>
      <c r="B176" s="305" t="s">
        <v>636</v>
      </c>
    </row>
    <row r="177" spans="1:8">
      <c r="C177" s="433" t="s">
        <v>30</v>
      </c>
      <c r="D177" s="224">
        <v>2</v>
      </c>
      <c r="E177" s="224" t="s">
        <v>532</v>
      </c>
    </row>
    <row r="179" spans="1:8" ht="31.5">
      <c r="A179" s="432" t="s">
        <v>637</v>
      </c>
      <c r="B179" s="305" t="s">
        <v>638</v>
      </c>
    </row>
    <row r="180" spans="1:8">
      <c r="C180" s="433" t="s">
        <v>30</v>
      </c>
      <c r="D180" s="224">
        <v>10</v>
      </c>
      <c r="E180" s="224" t="s">
        <v>532</v>
      </c>
    </row>
    <row r="181" spans="1:8" ht="47.25">
      <c r="A181" s="432" t="s">
        <v>639</v>
      </c>
      <c r="B181" s="305" t="s">
        <v>640</v>
      </c>
    </row>
    <row r="182" spans="1:8">
      <c r="B182" s="311"/>
      <c r="C182" s="433" t="s">
        <v>617</v>
      </c>
    </row>
    <row r="183" spans="1:8">
      <c r="B183" s="311"/>
    </row>
    <row r="184" spans="1:8" ht="16.5" thickBot="1">
      <c r="B184" s="311"/>
      <c r="C184" s="440" t="s">
        <v>641</v>
      </c>
      <c r="D184" s="437"/>
      <c r="E184" s="437"/>
      <c r="F184" s="441"/>
      <c r="G184" s="437"/>
      <c r="H184" s="439"/>
    </row>
    <row r="185" spans="1:8" ht="16.5" thickTop="1">
      <c r="B185" s="308"/>
    </row>
    <row r="186" spans="1:8">
      <c r="B186" s="310" t="s">
        <v>642</v>
      </c>
    </row>
    <row r="187" spans="1:8" ht="110.25">
      <c r="B187" s="305" t="s">
        <v>643</v>
      </c>
    </row>
    <row r="188" spans="1:8">
      <c r="C188" s="433" t="s">
        <v>617</v>
      </c>
    </row>
    <row r="189" spans="1:8" ht="16.5" thickBot="1">
      <c r="C189" s="440" t="s">
        <v>644</v>
      </c>
      <c r="D189" s="437"/>
      <c r="E189" s="437"/>
      <c r="F189" s="441"/>
      <c r="G189" s="437"/>
      <c r="H189" s="439"/>
    </row>
    <row r="190" spans="1:8" ht="16.5" thickTop="1">
      <c r="C190" s="442"/>
    </row>
    <row r="191" spans="1:8">
      <c r="B191" s="310" t="s">
        <v>645</v>
      </c>
    </row>
    <row r="192" spans="1:8" ht="16.5" thickBot="1"/>
    <row r="193" spans="1:8">
      <c r="A193" s="443" t="s">
        <v>646</v>
      </c>
      <c r="B193" s="305" t="s">
        <v>647</v>
      </c>
      <c r="C193" s="444"/>
      <c r="D193" s="445"/>
      <c r="E193" s="445"/>
      <c r="F193" s="446"/>
      <c r="G193" s="445"/>
      <c r="H193" s="447"/>
    </row>
    <row r="194" spans="1:8">
      <c r="A194" s="448" t="s">
        <v>648</v>
      </c>
      <c r="B194" s="305" t="s">
        <v>649</v>
      </c>
      <c r="C194" s="449"/>
      <c r="D194" s="229"/>
      <c r="E194" s="229"/>
      <c r="F194" s="450"/>
      <c r="G194" s="229"/>
      <c r="H194" s="451"/>
    </row>
    <row r="195" spans="1:8" ht="16.5" customHeight="1">
      <c r="A195" s="452" t="s">
        <v>650</v>
      </c>
      <c r="B195" s="307" t="s">
        <v>651</v>
      </c>
      <c r="H195" s="453"/>
    </row>
    <row r="196" spans="1:8" ht="16.5" thickBot="1">
      <c r="A196" s="448" t="s">
        <v>652</v>
      </c>
      <c r="B196" s="307" t="s">
        <v>653</v>
      </c>
      <c r="C196" s="449"/>
      <c r="D196" s="229"/>
      <c r="E196" s="229"/>
      <c r="F196" s="450"/>
      <c r="G196" s="229"/>
      <c r="H196" s="451"/>
    </row>
    <row r="197" spans="1:8" ht="16.5" thickBot="1">
      <c r="A197" s="454"/>
      <c r="C197" s="455"/>
      <c r="D197" s="456"/>
      <c r="E197" s="456"/>
      <c r="F197" s="457" t="s">
        <v>654</v>
      </c>
      <c r="G197" s="456"/>
      <c r="H197" s="458"/>
    </row>
    <row r="198" spans="1:8" ht="15.75" customHeight="1"/>
  </sheetData>
  <mergeCells count="1">
    <mergeCell ref="A2:H5"/>
  </mergeCells>
  <pageMargins left="0.7" right="0.7" top="0.75" bottom="0.75" header="0.3" footer="0.3"/>
  <pageSetup paperSize="9" scale="91" orientation="portrait" r:id="rId1"/>
  <rowBreaks count="3" manualBreakCount="3">
    <brk id="9" max="7" man="1"/>
    <brk id="164" max="7" man="1"/>
    <brk id="19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9"/>
  <sheetViews>
    <sheetView view="pageBreakPreview" zoomScale="90" zoomScaleNormal="80" zoomScaleSheetLayoutView="90" workbookViewId="0">
      <selection activeCell="P60" sqref="P60"/>
    </sheetView>
  </sheetViews>
  <sheetFormatPr defaultRowHeight="15.75"/>
  <cols>
    <col min="1" max="1" width="6.5703125" style="432" customWidth="1"/>
    <col min="2" max="2" width="50.140625" style="466" customWidth="1"/>
    <col min="3" max="3" width="4" style="433" customWidth="1"/>
    <col min="4" max="4" width="4.7109375" style="224" customWidth="1"/>
    <col min="5" max="5" width="1.7109375" style="224" customWidth="1"/>
    <col min="6" max="6" width="10.7109375" style="223" customWidth="1"/>
    <col min="7" max="7" width="1.7109375" style="224" customWidth="1"/>
    <col min="8" max="8" width="14.85546875" style="223" customWidth="1"/>
    <col min="9" max="251" width="9.140625" style="222"/>
    <col min="252" max="252" width="6.5703125" style="222" customWidth="1"/>
    <col min="253" max="253" width="46.42578125" style="222" customWidth="1"/>
    <col min="254" max="254" width="4" style="222" customWidth="1"/>
    <col min="255" max="255" width="4.7109375" style="222" customWidth="1"/>
    <col min="256" max="256" width="1.7109375" style="222" customWidth="1"/>
    <col min="257" max="257" width="10.7109375" style="222" customWidth="1"/>
    <col min="258" max="258" width="1.7109375" style="222" customWidth="1"/>
    <col min="259" max="259" width="12.85546875" style="222" customWidth="1"/>
    <col min="260" max="507" width="9.140625" style="222"/>
    <col min="508" max="508" width="6.5703125" style="222" customWidth="1"/>
    <col min="509" max="509" width="46.42578125" style="222" customWidth="1"/>
    <col min="510" max="510" width="4" style="222" customWidth="1"/>
    <col min="511" max="511" width="4.7109375" style="222" customWidth="1"/>
    <col min="512" max="512" width="1.7109375" style="222" customWidth="1"/>
    <col min="513" max="513" width="10.7109375" style="222" customWidth="1"/>
    <col min="514" max="514" width="1.7109375" style="222" customWidth="1"/>
    <col min="515" max="515" width="12.85546875" style="222" customWidth="1"/>
    <col min="516" max="763" width="9.140625" style="222"/>
    <col min="764" max="764" width="6.5703125" style="222" customWidth="1"/>
    <col min="765" max="765" width="46.42578125" style="222" customWidth="1"/>
    <col min="766" max="766" width="4" style="222" customWidth="1"/>
    <col min="767" max="767" width="4.7109375" style="222" customWidth="1"/>
    <col min="768" max="768" width="1.7109375" style="222" customWidth="1"/>
    <col min="769" max="769" width="10.7109375" style="222" customWidth="1"/>
    <col min="770" max="770" width="1.7109375" style="222" customWidth="1"/>
    <col min="771" max="771" width="12.85546875" style="222" customWidth="1"/>
    <col min="772" max="1019" width="9.140625" style="222"/>
    <col min="1020" max="1020" width="6.5703125" style="222" customWidth="1"/>
    <col min="1021" max="1021" width="46.42578125" style="222" customWidth="1"/>
    <col min="1022" max="1022" width="4" style="222" customWidth="1"/>
    <col min="1023" max="1023" width="4.7109375" style="222" customWidth="1"/>
    <col min="1024" max="1024" width="1.7109375" style="222" customWidth="1"/>
    <col min="1025" max="1025" width="10.7109375" style="222" customWidth="1"/>
    <col min="1026" max="1026" width="1.7109375" style="222" customWidth="1"/>
    <col min="1027" max="1027" width="12.85546875" style="222" customWidth="1"/>
    <col min="1028" max="1275" width="9.140625" style="222"/>
    <col min="1276" max="1276" width="6.5703125" style="222" customWidth="1"/>
    <col min="1277" max="1277" width="46.42578125" style="222" customWidth="1"/>
    <col min="1278" max="1278" width="4" style="222" customWidth="1"/>
    <col min="1279" max="1279" width="4.7109375" style="222" customWidth="1"/>
    <col min="1280" max="1280" width="1.7109375" style="222" customWidth="1"/>
    <col min="1281" max="1281" width="10.7109375" style="222" customWidth="1"/>
    <col min="1282" max="1282" width="1.7109375" style="222" customWidth="1"/>
    <col min="1283" max="1283" width="12.85546875" style="222" customWidth="1"/>
    <col min="1284" max="1531" width="9.140625" style="222"/>
    <col min="1532" max="1532" width="6.5703125" style="222" customWidth="1"/>
    <col min="1533" max="1533" width="46.42578125" style="222" customWidth="1"/>
    <col min="1534" max="1534" width="4" style="222" customWidth="1"/>
    <col min="1535" max="1535" width="4.7109375" style="222" customWidth="1"/>
    <col min="1536" max="1536" width="1.7109375" style="222" customWidth="1"/>
    <col min="1537" max="1537" width="10.7109375" style="222" customWidth="1"/>
    <col min="1538" max="1538" width="1.7109375" style="222" customWidth="1"/>
    <col min="1539" max="1539" width="12.85546875" style="222" customWidth="1"/>
    <col min="1540" max="1787" width="9.140625" style="222"/>
    <col min="1788" max="1788" width="6.5703125" style="222" customWidth="1"/>
    <col min="1789" max="1789" width="46.42578125" style="222" customWidth="1"/>
    <col min="1790" max="1790" width="4" style="222" customWidth="1"/>
    <col min="1791" max="1791" width="4.7109375" style="222" customWidth="1"/>
    <col min="1792" max="1792" width="1.7109375" style="222" customWidth="1"/>
    <col min="1793" max="1793" width="10.7109375" style="222" customWidth="1"/>
    <col min="1794" max="1794" width="1.7109375" style="222" customWidth="1"/>
    <col min="1795" max="1795" width="12.85546875" style="222" customWidth="1"/>
    <col min="1796" max="2043" width="9.140625" style="222"/>
    <col min="2044" max="2044" width="6.5703125" style="222" customWidth="1"/>
    <col min="2045" max="2045" width="46.42578125" style="222" customWidth="1"/>
    <col min="2046" max="2046" width="4" style="222" customWidth="1"/>
    <col min="2047" max="2047" width="4.7109375" style="222" customWidth="1"/>
    <col min="2048" max="2048" width="1.7109375" style="222" customWidth="1"/>
    <col min="2049" max="2049" width="10.7109375" style="222" customWidth="1"/>
    <col min="2050" max="2050" width="1.7109375" style="222" customWidth="1"/>
    <col min="2051" max="2051" width="12.85546875" style="222" customWidth="1"/>
    <col min="2052" max="2299" width="9.140625" style="222"/>
    <col min="2300" max="2300" width="6.5703125" style="222" customWidth="1"/>
    <col min="2301" max="2301" width="46.42578125" style="222" customWidth="1"/>
    <col min="2302" max="2302" width="4" style="222" customWidth="1"/>
    <col min="2303" max="2303" width="4.7109375" style="222" customWidth="1"/>
    <col min="2304" max="2304" width="1.7109375" style="222" customWidth="1"/>
    <col min="2305" max="2305" width="10.7109375" style="222" customWidth="1"/>
    <col min="2306" max="2306" width="1.7109375" style="222" customWidth="1"/>
    <col min="2307" max="2307" width="12.85546875" style="222" customWidth="1"/>
    <col min="2308" max="2555" width="9.140625" style="222"/>
    <col min="2556" max="2556" width="6.5703125" style="222" customWidth="1"/>
    <col min="2557" max="2557" width="46.42578125" style="222" customWidth="1"/>
    <col min="2558" max="2558" width="4" style="222" customWidth="1"/>
    <col min="2559" max="2559" width="4.7109375" style="222" customWidth="1"/>
    <col min="2560" max="2560" width="1.7109375" style="222" customWidth="1"/>
    <col min="2561" max="2561" width="10.7109375" style="222" customWidth="1"/>
    <col min="2562" max="2562" width="1.7109375" style="222" customWidth="1"/>
    <col min="2563" max="2563" width="12.85546875" style="222" customWidth="1"/>
    <col min="2564" max="2811" width="9.140625" style="222"/>
    <col min="2812" max="2812" width="6.5703125" style="222" customWidth="1"/>
    <col min="2813" max="2813" width="46.42578125" style="222" customWidth="1"/>
    <col min="2814" max="2814" width="4" style="222" customWidth="1"/>
    <col min="2815" max="2815" width="4.7109375" style="222" customWidth="1"/>
    <col min="2816" max="2816" width="1.7109375" style="222" customWidth="1"/>
    <col min="2817" max="2817" width="10.7109375" style="222" customWidth="1"/>
    <col min="2818" max="2818" width="1.7109375" style="222" customWidth="1"/>
    <col min="2819" max="2819" width="12.85546875" style="222" customWidth="1"/>
    <col min="2820" max="3067" width="9.140625" style="222"/>
    <col min="3068" max="3068" width="6.5703125" style="222" customWidth="1"/>
    <col min="3069" max="3069" width="46.42578125" style="222" customWidth="1"/>
    <col min="3070" max="3070" width="4" style="222" customWidth="1"/>
    <col min="3071" max="3071" width="4.7109375" style="222" customWidth="1"/>
    <col min="3072" max="3072" width="1.7109375" style="222" customWidth="1"/>
    <col min="3073" max="3073" width="10.7109375" style="222" customWidth="1"/>
    <col min="3074" max="3074" width="1.7109375" style="222" customWidth="1"/>
    <col min="3075" max="3075" width="12.85546875" style="222" customWidth="1"/>
    <col min="3076" max="3323" width="9.140625" style="222"/>
    <col min="3324" max="3324" width="6.5703125" style="222" customWidth="1"/>
    <col min="3325" max="3325" width="46.42578125" style="222" customWidth="1"/>
    <col min="3326" max="3326" width="4" style="222" customWidth="1"/>
    <col min="3327" max="3327" width="4.7109375" style="222" customWidth="1"/>
    <col min="3328" max="3328" width="1.7109375" style="222" customWidth="1"/>
    <col min="3329" max="3329" width="10.7109375" style="222" customWidth="1"/>
    <col min="3330" max="3330" width="1.7109375" style="222" customWidth="1"/>
    <col min="3331" max="3331" width="12.85546875" style="222" customWidth="1"/>
    <col min="3332" max="3579" width="9.140625" style="222"/>
    <col min="3580" max="3580" width="6.5703125" style="222" customWidth="1"/>
    <col min="3581" max="3581" width="46.42578125" style="222" customWidth="1"/>
    <col min="3582" max="3582" width="4" style="222" customWidth="1"/>
    <col min="3583" max="3583" width="4.7109375" style="222" customWidth="1"/>
    <col min="3584" max="3584" width="1.7109375" style="222" customWidth="1"/>
    <col min="3585" max="3585" width="10.7109375" style="222" customWidth="1"/>
    <col min="3586" max="3586" width="1.7109375" style="222" customWidth="1"/>
    <col min="3587" max="3587" width="12.85546875" style="222" customWidth="1"/>
    <col min="3588" max="3835" width="9.140625" style="222"/>
    <col min="3836" max="3836" width="6.5703125" style="222" customWidth="1"/>
    <col min="3837" max="3837" width="46.42578125" style="222" customWidth="1"/>
    <col min="3838" max="3838" width="4" style="222" customWidth="1"/>
    <col min="3839" max="3839" width="4.7109375" style="222" customWidth="1"/>
    <col min="3840" max="3840" width="1.7109375" style="222" customWidth="1"/>
    <col min="3841" max="3841" width="10.7109375" style="222" customWidth="1"/>
    <col min="3842" max="3842" width="1.7109375" style="222" customWidth="1"/>
    <col min="3843" max="3843" width="12.85546875" style="222" customWidth="1"/>
    <col min="3844" max="4091" width="9.140625" style="222"/>
    <col min="4092" max="4092" width="6.5703125" style="222" customWidth="1"/>
    <col min="4093" max="4093" width="46.42578125" style="222" customWidth="1"/>
    <col min="4094" max="4094" width="4" style="222" customWidth="1"/>
    <col min="4095" max="4095" width="4.7109375" style="222" customWidth="1"/>
    <col min="4096" max="4096" width="1.7109375" style="222" customWidth="1"/>
    <col min="4097" max="4097" width="10.7109375" style="222" customWidth="1"/>
    <col min="4098" max="4098" width="1.7109375" style="222" customWidth="1"/>
    <col min="4099" max="4099" width="12.85546875" style="222" customWidth="1"/>
    <col min="4100" max="4347" width="9.140625" style="222"/>
    <col min="4348" max="4348" width="6.5703125" style="222" customWidth="1"/>
    <col min="4349" max="4349" width="46.42578125" style="222" customWidth="1"/>
    <col min="4350" max="4350" width="4" style="222" customWidth="1"/>
    <col min="4351" max="4351" width="4.7109375" style="222" customWidth="1"/>
    <col min="4352" max="4352" width="1.7109375" style="222" customWidth="1"/>
    <col min="4353" max="4353" width="10.7109375" style="222" customWidth="1"/>
    <col min="4354" max="4354" width="1.7109375" style="222" customWidth="1"/>
    <col min="4355" max="4355" width="12.85546875" style="222" customWidth="1"/>
    <col min="4356" max="4603" width="9.140625" style="222"/>
    <col min="4604" max="4604" width="6.5703125" style="222" customWidth="1"/>
    <col min="4605" max="4605" width="46.42578125" style="222" customWidth="1"/>
    <col min="4606" max="4606" width="4" style="222" customWidth="1"/>
    <col min="4607" max="4607" width="4.7109375" style="222" customWidth="1"/>
    <col min="4608" max="4608" width="1.7109375" style="222" customWidth="1"/>
    <col min="4609" max="4609" width="10.7109375" style="222" customWidth="1"/>
    <col min="4610" max="4610" width="1.7109375" style="222" customWidth="1"/>
    <col min="4611" max="4611" width="12.85546875" style="222" customWidth="1"/>
    <col min="4612" max="4859" width="9.140625" style="222"/>
    <col min="4860" max="4860" width="6.5703125" style="222" customWidth="1"/>
    <col min="4861" max="4861" width="46.42578125" style="222" customWidth="1"/>
    <col min="4862" max="4862" width="4" style="222" customWidth="1"/>
    <col min="4863" max="4863" width="4.7109375" style="222" customWidth="1"/>
    <col min="4864" max="4864" width="1.7109375" style="222" customWidth="1"/>
    <col min="4865" max="4865" width="10.7109375" style="222" customWidth="1"/>
    <col min="4866" max="4866" width="1.7109375" style="222" customWidth="1"/>
    <col min="4867" max="4867" width="12.85546875" style="222" customWidth="1"/>
    <col min="4868" max="5115" width="9.140625" style="222"/>
    <col min="5116" max="5116" width="6.5703125" style="222" customWidth="1"/>
    <col min="5117" max="5117" width="46.42578125" style="222" customWidth="1"/>
    <col min="5118" max="5118" width="4" style="222" customWidth="1"/>
    <col min="5119" max="5119" width="4.7109375" style="222" customWidth="1"/>
    <col min="5120" max="5120" width="1.7109375" style="222" customWidth="1"/>
    <col min="5121" max="5121" width="10.7109375" style="222" customWidth="1"/>
    <col min="5122" max="5122" width="1.7109375" style="222" customWidth="1"/>
    <col min="5123" max="5123" width="12.85546875" style="222" customWidth="1"/>
    <col min="5124" max="5371" width="9.140625" style="222"/>
    <col min="5372" max="5372" width="6.5703125" style="222" customWidth="1"/>
    <col min="5373" max="5373" width="46.42578125" style="222" customWidth="1"/>
    <col min="5374" max="5374" width="4" style="222" customWidth="1"/>
    <col min="5375" max="5375" width="4.7109375" style="222" customWidth="1"/>
    <col min="5376" max="5376" width="1.7109375" style="222" customWidth="1"/>
    <col min="5377" max="5377" width="10.7109375" style="222" customWidth="1"/>
    <col min="5378" max="5378" width="1.7109375" style="222" customWidth="1"/>
    <col min="5379" max="5379" width="12.85546875" style="222" customWidth="1"/>
    <col min="5380" max="5627" width="9.140625" style="222"/>
    <col min="5628" max="5628" width="6.5703125" style="222" customWidth="1"/>
    <col min="5629" max="5629" width="46.42578125" style="222" customWidth="1"/>
    <col min="5630" max="5630" width="4" style="222" customWidth="1"/>
    <col min="5631" max="5631" width="4.7109375" style="222" customWidth="1"/>
    <col min="5632" max="5632" width="1.7109375" style="222" customWidth="1"/>
    <col min="5633" max="5633" width="10.7109375" style="222" customWidth="1"/>
    <col min="5634" max="5634" width="1.7109375" style="222" customWidth="1"/>
    <col min="5635" max="5635" width="12.85546875" style="222" customWidth="1"/>
    <col min="5636" max="5883" width="9.140625" style="222"/>
    <col min="5884" max="5884" width="6.5703125" style="222" customWidth="1"/>
    <col min="5885" max="5885" width="46.42578125" style="222" customWidth="1"/>
    <col min="5886" max="5886" width="4" style="222" customWidth="1"/>
    <col min="5887" max="5887" width="4.7109375" style="222" customWidth="1"/>
    <col min="5888" max="5888" width="1.7109375" style="222" customWidth="1"/>
    <col min="5889" max="5889" width="10.7109375" style="222" customWidth="1"/>
    <col min="5890" max="5890" width="1.7109375" style="222" customWidth="1"/>
    <col min="5891" max="5891" width="12.85546875" style="222" customWidth="1"/>
    <col min="5892" max="6139" width="9.140625" style="222"/>
    <col min="6140" max="6140" width="6.5703125" style="222" customWidth="1"/>
    <col min="6141" max="6141" width="46.42578125" style="222" customWidth="1"/>
    <col min="6142" max="6142" width="4" style="222" customWidth="1"/>
    <col min="6143" max="6143" width="4.7109375" style="222" customWidth="1"/>
    <col min="6144" max="6144" width="1.7109375" style="222" customWidth="1"/>
    <col min="6145" max="6145" width="10.7109375" style="222" customWidth="1"/>
    <col min="6146" max="6146" width="1.7109375" style="222" customWidth="1"/>
    <col min="6147" max="6147" width="12.85546875" style="222" customWidth="1"/>
    <col min="6148" max="6395" width="9.140625" style="222"/>
    <col min="6396" max="6396" width="6.5703125" style="222" customWidth="1"/>
    <col min="6397" max="6397" width="46.42578125" style="222" customWidth="1"/>
    <col min="6398" max="6398" width="4" style="222" customWidth="1"/>
    <col min="6399" max="6399" width="4.7109375" style="222" customWidth="1"/>
    <col min="6400" max="6400" width="1.7109375" style="222" customWidth="1"/>
    <col min="6401" max="6401" width="10.7109375" style="222" customWidth="1"/>
    <col min="6402" max="6402" width="1.7109375" style="222" customWidth="1"/>
    <col min="6403" max="6403" width="12.85546875" style="222" customWidth="1"/>
    <col min="6404" max="6651" width="9.140625" style="222"/>
    <col min="6652" max="6652" width="6.5703125" style="222" customWidth="1"/>
    <col min="6653" max="6653" width="46.42578125" style="222" customWidth="1"/>
    <col min="6654" max="6654" width="4" style="222" customWidth="1"/>
    <col min="6655" max="6655" width="4.7109375" style="222" customWidth="1"/>
    <col min="6656" max="6656" width="1.7109375" style="222" customWidth="1"/>
    <col min="6657" max="6657" width="10.7109375" style="222" customWidth="1"/>
    <col min="6658" max="6658" width="1.7109375" style="222" customWidth="1"/>
    <col min="6659" max="6659" width="12.85546875" style="222" customWidth="1"/>
    <col min="6660" max="6907" width="9.140625" style="222"/>
    <col min="6908" max="6908" width="6.5703125" style="222" customWidth="1"/>
    <col min="6909" max="6909" width="46.42578125" style="222" customWidth="1"/>
    <col min="6910" max="6910" width="4" style="222" customWidth="1"/>
    <col min="6911" max="6911" width="4.7109375" style="222" customWidth="1"/>
    <col min="6912" max="6912" width="1.7109375" style="222" customWidth="1"/>
    <col min="6913" max="6913" width="10.7109375" style="222" customWidth="1"/>
    <col min="6914" max="6914" width="1.7109375" style="222" customWidth="1"/>
    <col min="6915" max="6915" width="12.85546875" style="222" customWidth="1"/>
    <col min="6916" max="7163" width="9.140625" style="222"/>
    <col min="7164" max="7164" width="6.5703125" style="222" customWidth="1"/>
    <col min="7165" max="7165" width="46.42578125" style="222" customWidth="1"/>
    <col min="7166" max="7166" width="4" style="222" customWidth="1"/>
    <col min="7167" max="7167" width="4.7109375" style="222" customWidth="1"/>
    <col min="7168" max="7168" width="1.7109375" style="222" customWidth="1"/>
    <col min="7169" max="7169" width="10.7109375" style="222" customWidth="1"/>
    <col min="7170" max="7170" width="1.7109375" style="222" customWidth="1"/>
    <col min="7171" max="7171" width="12.85546875" style="222" customWidth="1"/>
    <col min="7172" max="7419" width="9.140625" style="222"/>
    <col min="7420" max="7420" width="6.5703125" style="222" customWidth="1"/>
    <col min="7421" max="7421" width="46.42578125" style="222" customWidth="1"/>
    <col min="7422" max="7422" width="4" style="222" customWidth="1"/>
    <col min="7423" max="7423" width="4.7109375" style="222" customWidth="1"/>
    <col min="7424" max="7424" width="1.7109375" style="222" customWidth="1"/>
    <col min="7425" max="7425" width="10.7109375" style="222" customWidth="1"/>
    <col min="7426" max="7426" width="1.7109375" style="222" customWidth="1"/>
    <col min="7427" max="7427" width="12.85546875" style="222" customWidth="1"/>
    <col min="7428" max="7675" width="9.140625" style="222"/>
    <col min="7676" max="7676" width="6.5703125" style="222" customWidth="1"/>
    <col min="7677" max="7677" width="46.42578125" style="222" customWidth="1"/>
    <col min="7678" max="7678" width="4" style="222" customWidth="1"/>
    <col min="7679" max="7679" width="4.7109375" style="222" customWidth="1"/>
    <col min="7680" max="7680" width="1.7109375" style="222" customWidth="1"/>
    <col min="7681" max="7681" width="10.7109375" style="222" customWidth="1"/>
    <col min="7682" max="7682" width="1.7109375" style="222" customWidth="1"/>
    <col min="7683" max="7683" width="12.85546875" style="222" customWidth="1"/>
    <col min="7684" max="7931" width="9.140625" style="222"/>
    <col min="7932" max="7932" width="6.5703125" style="222" customWidth="1"/>
    <col min="7933" max="7933" width="46.42578125" style="222" customWidth="1"/>
    <col min="7934" max="7934" width="4" style="222" customWidth="1"/>
    <col min="7935" max="7935" width="4.7109375" style="222" customWidth="1"/>
    <col min="7936" max="7936" width="1.7109375" style="222" customWidth="1"/>
    <col min="7937" max="7937" width="10.7109375" style="222" customWidth="1"/>
    <col min="7938" max="7938" width="1.7109375" style="222" customWidth="1"/>
    <col min="7939" max="7939" width="12.85546875" style="222" customWidth="1"/>
    <col min="7940" max="8187" width="9.140625" style="222"/>
    <col min="8188" max="8188" width="6.5703125" style="222" customWidth="1"/>
    <col min="8189" max="8189" width="46.42578125" style="222" customWidth="1"/>
    <col min="8190" max="8190" width="4" style="222" customWidth="1"/>
    <col min="8191" max="8191" width="4.7109375" style="222" customWidth="1"/>
    <col min="8192" max="8192" width="1.7109375" style="222" customWidth="1"/>
    <col min="8193" max="8193" width="10.7109375" style="222" customWidth="1"/>
    <col min="8194" max="8194" width="1.7109375" style="222" customWidth="1"/>
    <col min="8195" max="8195" width="12.85546875" style="222" customWidth="1"/>
    <col min="8196" max="8443" width="9.140625" style="222"/>
    <col min="8444" max="8444" width="6.5703125" style="222" customWidth="1"/>
    <col min="8445" max="8445" width="46.42578125" style="222" customWidth="1"/>
    <col min="8446" max="8446" width="4" style="222" customWidth="1"/>
    <col min="8447" max="8447" width="4.7109375" style="222" customWidth="1"/>
    <col min="8448" max="8448" width="1.7109375" style="222" customWidth="1"/>
    <col min="8449" max="8449" width="10.7109375" style="222" customWidth="1"/>
    <col min="8450" max="8450" width="1.7109375" style="222" customWidth="1"/>
    <col min="8451" max="8451" width="12.85546875" style="222" customWidth="1"/>
    <col min="8452" max="8699" width="9.140625" style="222"/>
    <col min="8700" max="8700" width="6.5703125" style="222" customWidth="1"/>
    <col min="8701" max="8701" width="46.42578125" style="222" customWidth="1"/>
    <col min="8702" max="8702" width="4" style="222" customWidth="1"/>
    <col min="8703" max="8703" width="4.7109375" style="222" customWidth="1"/>
    <col min="8704" max="8704" width="1.7109375" style="222" customWidth="1"/>
    <col min="8705" max="8705" width="10.7109375" style="222" customWidth="1"/>
    <col min="8706" max="8706" width="1.7109375" style="222" customWidth="1"/>
    <col min="8707" max="8707" width="12.85546875" style="222" customWidth="1"/>
    <col min="8708" max="8955" width="9.140625" style="222"/>
    <col min="8956" max="8956" width="6.5703125" style="222" customWidth="1"/>
    <col min="8957" max="8957" width="46.42578125" style="222" customWidth="1"/>
    <col min="8958" max="8958" width="4" style="222" customWidth="1"/>
    <col min="8959" max="8959" width="4.7109375" style="222" customWidth="1"/>
    <col min="8960" max="8960" width="1.7109375" style="222" customWidth="1"/>
    <col min="8961" max="8961" width="10.7109375" style="222" customWidth="1"/>
    <col min="8962" max="8962" width="1.7109375" style="222" customWidth="1"/>
    <col min="8963" max="8963" width="12.85546875" style="222" customWidth="1"/>
    <col min="8964" max="9211" width="9.140625" style="222"/>
    <col min="9212" max="9212" width="6.5703125" style="222" customWidth="1"/>
    <col min="9213" max="9213" width="46.42578125" style="222" customWidth="1"/>
    <col min="9214" max="9214" width="4" style="222" customWidth="1"/>
    <col min="9215" max="9215" width="4.7109375" style="222" customWidth="1"/>
    <col min="9216" max="9216" width="1.7109375" style="222" customWidth="1"/>
    <col min="9217" max="9217" width="10.7109375" style="222" customWidth="1"/>
    <col min="9218" max="9218" width="1.7109375" style="222" customWidth="1"/>
    <col min="9219" max="9219" width="12.85546875" style="222" customWidth="1"/>
    <col min="9220" max="9467" width="9.140625" style="222"/>
    <col min="9468" max="9468" width="6.5703125" style="222" customWidth="1"/>
    <col min="9469" max="9469" width="46.42578125" style="222" customWidth="1"/>
    <col min="9470" max="9470" width="4" style="222" customWidth="1"/>
    <col min="9471" max="9471" width="4.7109375" style="222" customWidth="1"/>
    <col min="9472" max="9472" width="1.7109375" style="222" customWidth="1"/>
    <col min="9473" max="9473" width="10.7109375" style="222" customWidth="1"/>
    <col min="9474" max="9474" width="1.7109375" style="222" customWidth="1"/>
    <col min="9475" max="9475" width="12.85546875" style="222" customWidth="1"/>
    <col min="9476" max="9723" width="9.140625" style="222"/>
    <col min="9724" max="9724" width="6.5703125" style="222" customWidth="1"/>
    <col min="9725" max="9725" width="46.42578125" style="222" customWidth="1"/>
    <col min="9726" max="9726" width="4" style="222" customWidth="1"/>
    <col min="9727" max="9727" width="4.7109375" style="222" customWidth="1"/>
    <col min="9728" max="9728" width="1.7109375" style="222" customWidth="1"/>
    <col min="9729" max="9729" width="10.7109375" style="222" customWidth="1"/>
    <col min="9730" max="9730" width="1.7109375" style="222" customWidth="1"/>
    <col min="9731" max="9731" width="12.85546875" style="222" customWidth="1"/>
    <col min="9732" max="9979" width="9.140625" style="222"/>
    <col min="9980" max="9980" width="6.5703125" style="222" customWidth="1"/>
    <col min="9981" max="9981" width="46.42578125" style="222" customWidth="1"/>
    <col min="9982" max="9982" width="4" style="222" customWidth="1"/>
    <col min="9983" max="9983" width="4.7109375" style="222" customWidth="1"/>
    <col min="9984" max="9984" width="1.7109375" style="222" customWidth="1"/>
    <col min="9985" max="9985" width="10.7109375" style="222" customWidth="1"/>
    <col min="9986" max="9986" width="1.7109375" style="222" customWidth="1"/>
    <col min="9987" max="9987" width="12.85546875" style="222" customWidth="1"/>
    <col min="9988" max="10235" width="9.140625" style="222"/>
    <col min="10236" max="10236" width="6.5703125" style="222" customWidth="1"/>
    <col min="10237" max="10237" width="46.42578125" style="222" customWidth="1"/>
    <col min="10238" max="10238" width="4" style="222" customWidth="1"/>
    <col min="10239" max="10239" width="4.7109375" style="222" customWidth="1"/>
    <col min="10240" max="10240" width="1.7109375" style="222" customWidth="1"/>
    <col min="10241" max="10241" width="10.7109375" style="222" customWidth="1"/>
    <col min="10242" max="10242" width="1.7109375" style="222" customWidth="1"/>
    <col min="10243" max="10243" width="12.85546875" style="222" customWidth="1"/>
    <col min="10244" max="10491" width="9.140625" style="222"/>
    <col min="10492" max="10492" width="6.5703125" style="222" customWidth="1"/>
    <col min="10493" max="10493" width="46.42578125" style="222" customWidth="1"/>
    <col min="10494" max="10494" width="4" style="222" customWidth="1"/>
    <col min="10495" max="10495" width="4.7109375" style="222" customWidth="1"/>
    <col min="10496" max="10496" width="1.7109375" style="222" customWidth="1"/>
    <col min="10497" max="10497" width="10.7109375" style="222" customWidth="1"/>
    <col min="10498" max="10498" width="1.7109375" style="222" customWidth="1"/>
    <col min="10499" max="10499" width="12.85546875" style="222" customWidth="1"/>
    <col min="10500" max="10747" width="9.140625" style="222"/>
    <col min="10748" max="10748" width="6.5703125" style="222" customWidth="1"/>
    <col min="10749" max="10749" width="46.42578125" style="222" customWidth="1"/>
    <col min="10750" max="10750" width="4" style="222" customWidth="1"/>
    <col min="10751" max="10751" width="4.7109375" style="222" customWidth="1"/>
    <col min="10752" max="10752" width="1.7109375" style="222" customWidth="1"/>
    <col min="10753" max="10753" width="10.7109375" style="222" customWidth="1"/>
    <col min="10754" max="10754" width="1.7109375" style="222" customWidth="1"/>
    <col min="10755" max="10755" width="12.85546875" style="222" customWidth="1"/>
    <col min="10756" max="11003" width="9.140625" style="222"/>
    <col min="11004" max="11004" width="6.5703125" style="222" customWidth="1"/>
    <col min="11005" max="11005" width="46.42578125" style="222" customWidth="1"/>
    <col min="11006" max="11006" width="4" style="222" customWidth="1"/>
    <col min="11007" max="11007" width="4.7109375" style="222" customWidth="1"/>
    <col min="11008" max="11008" width="1.7109375" style="222" customWidth="1"/>
    <col min="11009" max="11009" width="10.7109375" style="222" customWidth="1"/>
    <col min="11010" max="11010" width="1.7109375" style="222" customWidth="1"/>
    <col min="11011" max="11011" width="12.85546875" style="222" customWidth="1"/>
    <col min="11012" max="11259" width="9.140625" style="222"/>
    <col min="11260" max="11260" width="6.5703125" style="222" customWidth="1"/>
    <col min="11261" max="11261" width="46.42578125" style="222" customWidth="1"/>
    <col min="11262" max="11262" width="4" style="222" customWidth="1"/>
    <col min="11263" max="11263" width="4.7109375" style="222" customWidth="1"/>
    <col min="11264" max="11264" width="1.7109375" style="222" customWidth="1"/>
    <col min="11265" max="11265" width="10.7109375" style="222" customWidth="1"/>
    <col min="11266" max="11266" width="1.7109375" style="222" customWidth="1"/>
    <col min="11267" max="11267" width="12.85546875" style="222" customWidth="1"/>
    <col min="11268" max="11515" width="9.140625" style="222"/>
    <col min="11516" max="11516" width="6.5703125" style="222" customWidth="1"/>
    <col min="11517" max="11517" width="46.42578125" style="222" customWidth="1"/>
    <col min="11518" max="11518" width="4" style="222" customWidth="1"/>
    <col min="11519" max="11519" width="4.7109375" style="222" customWidth="1"/>
    <col min="11520" max="11520" width="1.7109375" style="222" customWidth="1"/>
    <col min="11521" max="11521" width="10.7109375" style="222" customWidth="1"/>
    <col min="11522" max="11522" width="1.7109375" style="222" customWidth="1"/>
    <col min="11523" max="11523" width="12.85546875" style="222" customWidth="1"/>
    <col min="11524" max="11771" width="9.140625" style="222"/>
    <col min="11772" max="11772" width="6.5703125" style="222" customWidth="1"/>
    <col min="11773" max="11773" width="46.42578125" style="222" customWidth="1"/>
    <col min="11774" max="11774" width="4" style="222" customWidth="1"/>
    <col min="11775" max="11775" width="4.7109375" style="222" customWidth="1"/>
    <col min="11776" max="11776" width="1.7109375" style="222" customWidth="1"/>
    <col min="11777" max="11777" width="10.7109375" style="222" customWidth="1"/>
    <col min="11778" max="11778" width="1.7109375" style="222" customWidth="1"/>
    <col min="11779" max="11779" width="12.85546875" style="222" customWidth="1"/>
    <col min="11780" max="12027" width="9.140625" style="222"/>
    <col min="12028" max="12028" width="6.5703125" style="222" customWidth="1"/>
    <col min="12029" max="12029" width="46.42578125" style="222" customWidth="1"/>
    <col min="12030" max="12030" width="4" style="222" customWidth="1"/>
    <col min="12031" max="12031" width="4.7109375" style="222" customWidth="1"/>
    <col min="12032" max="12032" width="1.7109375" style="222" customWidth="1"/>
    <col min="12033" max="12033" width="10.7109375" style="222" customWidth="1"/>
    <col min="12034" max="12034" width="1.7109375" style="222" customWidth="1"/>
    <col min="12035" max="12035" width="12.85546875" style="222" customWidth="1"/>
    <col min="12036" max="12283" width="9.140625" style="222"/>
    <col min="12284" max="12284" width="6.5703125" style="222" customWidth="1"/>
    <col min="12285" max="12285" width="46.42578125" style="222" customWidth="1"/>
    <col min="12286" max="12286" width="4" style="222" customWidth="1"/>
    <col min="12287" max="12287" width="4.7109375" style="222" customWidth="1"/>
    <col min="12288" max="12288" width="1.7109375" style="222" customWidth="1"/>
    <col min="12289" max="12289" width="10.7109375" style="222" customWidth="1"/>
    <col min="12290" max="12290" width="1.7109375" style="222" customWidth="1"/>
    <col min="12291" max="12291" width="12.85546875" style="222" customWidth="1"/>
    <col min="12292" max="12539" width="9.140625" style="222"/>
    <col min="12540" max="12540" width="6.5703125" style="222" customWidth="1"/>
    <col min="12541" max="12541" width="46.42578125" style="222" customWidth="1"/>
    <col min="12542" max="12542" width="4" style="222" customWidth="1"/>
    <col min="12543" max="12543" width="4.7109375" style="222" customWidth="1"/>
    <col min="12544" max="12544" width="1.7109375" style="222" customWidth="1"/>
    <col min="12545" max="12545" width="10.7109375" style="222" customWidth="1"/>
    <col min="12546" max="12546" width="1.7109375" style="222" customWidth="1"/>
    <col min="12547" max="12547" width="12.85546875" style="222" customWidth="1"/>
    <col min="12548" max="12795" width="9.140625" style="222"/>
    <col min="12796" max="12796" width="6.5703125" style="222" customWidth="1"/>
    <col min="12797" max="12797" width="46.42578125" style="222" customWidth="1"/>
    <col min="12798" max="12798" width="4" style="222" customWidth="1"/>
    <col min="12799" max="12799" width="4.7109375" style="222" customWidth="1"/>
    <col min="12800" max="12800" width="1.7109375" style="222" customWidth="1"/>
    <col min="12801" max="12801" width="10.7109375" style="222" customWidth="1"/>
    <col min="12802" max="12802" width="1.7109375" style="222" customWidth="1"/>
    <col min="12803" max="12803" width="12.85546875" style="222" customWidth="1"/>
    <col min="12804" max="13051" width="9.140625" style="222"/>
    <col min="13052" max="13052" width="6.5703125" style="222" customWidth="1"/>
    <col min="13053" max="13053" width="46.42578125" style="222" customWidth="1"/>
    <col min="13054" max="13054" width="4" style="222" customWidth="1"/>
    <col min="13055" max="13055" width="4.7109375" style="222" customWidth="1"/>
    <col min="13056" max="13056" width="1.7109375" style="222" customWidth="1"/>
    <col min="13057" max="13057" width="10.7109375" style="222" customWidth="1"/>
    <col min="13058" max="13058" width="1.7109375" style="222" customWidth="1"/>
    <col min="13059" max="13059" width="12.85546875" style="222" customWidth="1"/>
    <col min="13060" max="13307" width="9.140625" style="222"/>
    <col min="13308" max="13308" width="6.5703125" style="222" customWidth="1"/>
    <col min="13309" max="13309" width="46.42578125" style="222" customWidth="1"/>
    <col min="13310" max="13310" width="4" style="222" customWidth="1"/>
    <col min="13311" max="13311" width="4.7109375" style="222" customWidth="1"/>
    <col min="13312" max="13312" width="1.7109375" style="222" customWidth="1"/>
    <col min="13313" max="13313" width="10.7109375" style="222" customWidth="1"/>
    <col min="13314" max="13314" width="1.7109375" style="222" customWidth="1"/>
    <col min="13315" max="13315" width="12.85546875" style="222" customWidth="1"/>
    <col min="13316" max="13563" width="9.140625" style="222"/>
    <col min="13564" max="13564" width="6.5703125" style="222" customWidth="1"/>
    <col min="13565" max="13565" width="46.42578125" style="222" customWidth="1"/>
    <col min="13566" max="13566" width="4" style="222" customWidth="1"/>
    <col min="13567" max="13567" width="4.7109375" style="222" customWidth="1"/>
    <col min="13568" max="13568" width="1.7109375" style="222" customWidth="1"/>
    <col min="13569" max="13569" width="10.7109375" style="222" customWidth="1"/>
    <col min="13570" max="13570" width="1.7109375" style="222" customWidth="1"/>
    <col min="13571" max="13571" width="12.85546875" style="222" customWidth="1"/>
    <col min="13572" max="13819" width="9.140625" style="222"/>
    <col min="13820" max="13820" width="6.5703125" style="222" customWidth="1"/>
    <col min="13821" max="13821" width="46.42578125" style="222" customWidth="1"/>
    <col min="13822" max="13822" width="4" style="222" customWidth="1"/>
    <col min="13823" max="13823" width="4.7109375" style="222" customWidth="1"/>
    <col min="13824" max="13824" width="1.7109375" style="222" customWidth="1"/>
    <col min="13825" max="13825" width="10.7109375" style="222" customWidth="1"/>
    <col min="13826" max="13826" width="1.7109375" style="222" customWidth="1"/>
    <col min="13827" max="13827" width="12.85546875" style="222" customWidth="1"/>
    <col min="13828" max="14075" width="9.140625" style="222"/>
    <col min="14076" max="14076" width="6.5703125" style="222" customWidth="1"/>
    <col min="14077" max="14077" width="46.42578125" style="222" customWidth="1"/>
    <col min="14078" max="14078" width="4" style="222" customWidth="1"/>
    <col min="14079" max="14079" width="4.7109375" style="222" customWidth="1"/>
    <col min="14080" max="14080" width="1.7109375" style="222" customWidth="1"/>
    <col min="14081" max="14081" width="10.7109375" style="222" customWidth="1"/>
    <col min="14082" max="14082" width="1.7109375" style="222" customWidth="1"/>
    <col min="14083" max="14083" width="12.85546875" style="222" customWidth="1"/>
    <col min="14084" max="14331" width="9.140625" style="222"/>
    <col min="14332" max="14332" width="6.5703125" style="222" customWidth="1"/>
    <col min="14333" max="14333" width="46.42578125" style="222" customWidth="1"/>
    <col min="14334" max="14334" width="4" style="222" customWidth="1"/>
    <col min="14335" max="14335" width="4.7109375" style="222" customWidth="1"/>
    <col min="14336" max="14336" width="1.7109375" style="222" customWidth="1"/>
    <col min="14337" max="14337" width="10.7109375" style="222" customWidth="1"/>
    <col min="14338" max="14338" width="1.7109375" style="222" customWidth="1"/>
    <col min="14339" max="14339" width="12.85546875" style="222" customWidth="1"/>
    <col min="14340" max="14587" width="9.140625" style="222"/>
    <col min="14588" max="14588" width="6.5703125" style="222" customWidth="1"/>
    <col min="14589" max="14589" width="46.42578125" style="222" customWidth="1"/>
    <col min="14590" max="14590" width="4" style="222" customWidth="1"/>
    <col min="14591" max="14591" width="4.7109375" style="222" customWidth="1"/>
    <col min="14592" max="14592" width="1.7109375" style="222" customWidth="1"/>
    <col min="14593" max="14593" width="10.7109375" style="222" customWidth="1"/>
    <col min="14594" max="14594" width="1.7109375" style="222" customWidth="1"/>
    <col min="14595" max="14595" width="12.85546875" style="222" customWidth="1"/>
    <col min="14596" max="14843" width="9.140625" style="222"/>
    <col min="14844" max="14844" width="6.5703125" style="222" customWidth="1"/>
    <col min="14845" max="14845" width="46.42578125" style="222" customWidth="1"/>
    <col min="14846" max="14846" width="4" style="222" customWidth="1"/>
    <col min="14847" max="14847" width="4.7109375" style="222" customWidth="1"/>
    <col min="14848" max="14848" width="1.7109375" style="222" customWidth="1"/>
    <col min="14849" max="14849" width="10.7109375" style="222" customWidth="1"/>
    <col min="14850" max="14850" width="1.7109375" style="222" customWidth="1"/>
    <col min="14851" max="14851" width="12.85546875" style="222" customWidth="1"/>
    <col min="14852" max="15099" width="9.140625" style="222"/>
    <col min="15100" max="15100" width="6.5703125" style="222" customWidth="1"/>
    <col min="15101" max="15101" width="46.42578125" style="222" customWidth="1"/>
    <col min="15102" max="15102" width="4" style="222" customWidth="1"/>
    <col min="15103" max="15103" width="4.7109375" style="222" customWidth="1"/>
    <col min="15104" max="15104" width="1.7109375" style="222" customWidth="1"/>
    <col min="15105" max="15105" width="10.7109375" style="222" customWidth="1"/>
    <col min="15106" max="15106" width="1.7109375" style="222" customWidth="1"/>
    <col min="15107" max="15107" width="12.85546875" style="222" customWidth="1"/>
    <col min="15108" max="15355" width="9.140625" style="222"/>
    <col min="15356" max="15356" width="6.5703125" style="222" customWidth="1"/>
    <col min="15357" max="15357" width="46.42578125" style="222" customWidth="1"/>
    <col min="15358" max="15358" width="4" style="222" customWidth="1"/>
    <col min="15359" max="15359" width="4.7109375" style="222" customWidth="1"/>
    <col min="15360" max="15360" width="1.7109375" style="222" customWidth="1"/>
    <col min="15361" max="15361" width="10.7109375" style="222" customWidth="1"/>
    <col min="15362" max="15362" width="1.7109375" style="222" customWidth="1"/>
    <col min="15363" max="15363" width="12.85546875" style="222" customWidth="1"/>
    <col min="15364" max="15611" width="9.140625" style="222"/>
    <col min="15612" max="15612" width="6.5703125" style="222" customWidth="1"/>
    <col min="15613" max="15613" width="46.42578125" style="222" customWidth="1"/>
    <col min="15614" max="15614" width="4" style="222" customWidth="1"/>
    <col min="15615" max="15615" width="4.7109375" style="222" customWidth="1"/>
    <col min="15616" max="15616" width="1.7109375" style="222" customWidth="1"/>
    <col min="15617" max="15617" width="10.7109375" style="222" customWidth="1"/>
    <col min="15618" max="15618" width="1.7109375" style="222" customWidth="1"/>
    <col min="15619" max="15619" width="12.85546875" style="222" customWidth="1"/>
    <col min="15620" max="15867" width="9.140625" style="222"/>
    <col min="15868" max="15868" width="6.5703125" style="222" customWidth="1"/>
    <col min="15869" max="15869" width="46.42578125" style="222" customWidth="1"/>
    <col min="15870" max="15870" width="4" style="222" customWidth="1"/>
    <col min="15871" max="15871" width="4.7109375" style="222" customWidth="1"/>
    <col min="15872" max="15872" width="1.7109375" style="222" customWidth="1"/>
    <col min="15873" max="15873" width="10.7109375" style="222" customWidth="1"/>
    <col min="15874" max="15874" width="1.7109375" style="222" customWidth="1"/>
    <col min="15875" max="15875" width="12.85546875" style="222" customWidth="1"/>
    <col min="15876" max="16123" width="9.140625" style="222"/>
    <col min="16124" max="16124" width="6.5703125" style="222" customWidth="1"/>
    <col min="16125" max="16125" width="46.42578125" style="222" customWidth="1"/>
    <col min="16126" max="16126" width="4" style="222" customWidth="1"/>
    <col min="16127" max="16127" width="4.7109375" style="222" customWidth="1"/>
    <col min="16128" max="16128" width="1.7109375" style="222" customWidth="1"/>
    <col min="16129" max="16129" width="10.7109375" style="222" customWidth="1"/>
    <col min="16130" max="16130" width="1.7109375" style="222" customWidth="1"/>
    <col min="16131" max="16131" width="12.85546875" style="222" customWidth="1"/>
    <col min="16132" max="16384" width="9.140625" style="222"/>
  </cols>
  <sheetData>
    <row r="1" spans="1:8" ht="41.25" customHeight="1">
      <c r="B1" s="558" t="s">
        <v>655</v>
      </c>
      <c r="C1" s="558"/>
      <c r="D1" s="558"/>
      <c r="E1" s="558"/>
      <c r="F1" s="558"/>
      <c r="G1" s="558"/>
      <c r="H1" s="558"/>
    </row>
    <row r="2" spans="1:8" s="331" customFormat="1" ht="38.25" customHeight="1">
      <c r="A2" s="500" t="s">
        <v>800</v>
      </c>
      <c r="B2" s="500"/>
      <c r="C2" s="500"/>
      <c r="D2" s="500"/>
      <c r="E2" s="500"/>
      <c r="F2" s="500"/>
      <c r="G2" s="500"/>
      <c r="H2" s="500"/>
    </row>
    <row r="3" spans="1:8" s="332" customFormat="1" ht="75" customHeight="1">
      <c r="A3" s="500"/>
      <c r="B3" s="500"/>
      <c r="C3" s="500"/>
      <c r="D3" s="500"/>
      <c r="E3" s="500"/>
      <c r="F3" s="500"/>
      <c r="G3" s="500"/>
      <c r="H3" s="500"/>
    </row>
    <row r="4" spans="1:8" s="332" customFormat="1" ht="75" customHeight="1">
      <c r="A4" s="500"/>
      <c r="B4" s="500"/>
      <c r="C4" s="500"/>
      <c r="D4" s="500"/>
      <c r="E4" s="500"/>
      <c r="F4" s="500"/>
      <c r="G4" s="500"/>
      <c r="H4" s="500"/>
    </row>
    <row r="5" spans="1:8" s="333" customFormat="1" ht="254.25" customHeight="1">
      <c r="A5" s="500"/>
      <c r="B5" s="500"/>
      <c r="C5" s="500"/>
      <c r="D5" s="500"/>
      <c r="E5" s="500"/>
      <c r="F5" s="500"/>
      <c r="G5" s="500"/>
      <c r="H5" s="500"/>
    </row>
    <row r="6" spans="1:8" ht="16.5" thickBot="1">
      <c r="B6" s="459"/>
      <c r="C6" s="442"/>
    </row>
    <row r="7" spans="1:8" ht="16.5" thickTop="1">
      <c r="A7" s="460" t="s">
        <v>526</v>
      </c>
      <c r="B7" s="461" t="s">
        <v>527</v>
      </c>
      <c r="C7" s="462" t="s">
        <v>528</v>
      </c>
      <c r="D7" s="463" t="s">
        <v>529</v>
      </c>
      <c r="E7" s="463"/>
      <c r="F7" s="464" t="s">
        <v>4</v>
      </c>
      <c r="G7" s="463"/>
      <c r="H7" s="465" t="s">
        <v>5</v>
      </c>
    </row>
    <row r="8" spans="1:8">
      <c r="D8" s="467"/>
      <c r="E8" s="467"/>
      <c r="F8" s="468"/>
      <c r="G8" s="467"/>
      <c r="H8" s="468"/>
    </row>
    <row r="9" spans="1:8" ht="47.25">
      <c r="A9" s="432" t="s">
        <v>656</v>
      </c>
      <c r="B9" s="466" t="s">
        <v>657</v>
      </c>
      <c r="F9" s="223" t="s">
        <v>175</v>
      </c>
    </row>
    <row r="10" spans="1:8">
      <c r="B10" s="469" t="s">
        <v>658</v>
      </c>
      <c r="C10" s="433" t="s">
        <v>56</v>
      </c>
      <c r="D10" s="224">
        <v>155</v>
      </c>
      <c r="E10" s="224" t="s">
        <v>532</v>
      </c>
    </row>
    <row r="11" spans="1:8">
      <c r="B11" s="469" t="s">
        <v>659</v>
      </c>
      <c r="C11" s="433" t="s">
        <v>56</v>
      </c>
      <c r="D11" s="224">
        <v>120</v>
      </c>
      <c r="E11" s="224" t="s">
        <v>532</v>
      </c>
    </row>
    <row r="13" spans="1:8" ht="31.5">
      <c r="A13" s="432" t="s">
        <v>537</v>
      </c>
      <c r="B13" s="466" t="s">
        <v>660</v>
      </c>
    </row>
    <row r="14" spans="1:8">
      <c r="C14" s="433" t="s">
        <v>56</v>
      </c>
      <c r="D14" s="224">
        <v>10</v>
      </c>
      <c r="E14" s="224" t="s">
        <v>532</v>
      </c>
    </row>
    <row r="16" spans="1:8" ht="78.75">
      <c r="A16" s="432" t="s">
        <v>546</v>
      </c>
      <c r="B16" s="466" t="s">
        <v>661</v>
      </c>
    </row>
    <row r="17" spans="1:8">
      <c r="B17" s="459" t="s">
        <v>662</v>
      </c>
      <c r="C17" s="433" t="s">
        <v>56</v>
      </c>
      <c r="D17" s="224">
        <v>812</v>
      </c>
      <c r="E17" s="224" t="s">
        <v>532</v>
      </c>
    </row>
    <row r="19" spans="1:8" ht="63">
      <c r="A19" s="432" t="s">
        <v>551</v>
      </c>
      <c r="B19" s="466" t="s">
        <v>663</v>
      </c>
    </row>
    <row r="20" spans="1:8">
      <c r="C20" s="433" t="s">
        <v>30</v>
      </c>
      <c r="D20" s="224">
        <v>14</v>
      </c>
      <c r="E20" s="224" t="s">
        <v>532</v>
      </c>
    </row>
    <row r="22" spans="1:8" ht="157.5">
      <c r="A22" s="432" t="s">
        <v>556</v>
      </c>
      <c r="B22" s="466" t="s">
        <v>855</v>
      </c>
    </row>
    <row r="23" spans="1:8">
      <c r="C23" s="433" t="s">
        <v>30</v>
      </c>
      <c r="D23" s="224">
        <v>1</v>
      </c>
      <c r="E23" s="224" t="s">
        <v>532</v>
      </c>
    </row>
    <row r="25" spans="1:8" ht="35.25" customHeight="1">
      <c r="A25" s="432" t="s">
        <v>562</v>
      </c>
      <c r="B25" s="466" t="s">
        <v>664</v>
      </c>
    </row>
    <row r="26" spans="1:8" hidden="1">
      <c r="B26" s="470"/>
      <c r="C26" s="433" t="s">
        <v>56</v>
      </c>
      <c r="D26" s="224">
        <v>10</v>
      </c>
      <c r="E26" s="224" t="s">
        <v>532</v>
      </c>
    </row>
    <row r="27" spans="1:8" hidden="1">
      <c r="B27" s="470"/>
    </row>
    <row r="28" spans="1:8" ht="10.5" hidden="1" customHeight="1" thickBot="1">
      <c r="C28" s="440" t="s">
        <v>665</v>
      </c>
      <c r="D28" s="437"/>
      <c r="E28" s="437"/>
      <c r="F28" s="441"/>
      <c r="G28" s="437"/>
      <c r="H28" s="441"/>
    </row>
    <row r="29" spans="1:8" ht="14.25" hidden="1" customHeight="1" thickTop="1"/>
    <row r="30" spans="1:8" hidden="1">
      <c r="B30" s="471" t="s">
        <v>666</v>
      </c>
    </row>
    <row r="31" spans="1:8" ht="118.5" customHeight="1">
      <c r="A31" s="213"/>
      <c r="B31" s="249" t="s">
        <v>667</v>
      </c>
    </row>
    <row r="32" spans="1:8" ht="150.75" customHeight="1">
      <c r="A32" s="213"/>
      <c r="B32" s="249" t="s">
        <v>668</v>
      </c>
      <c r="C32" s="472" t="s">
        <v>56</v>
      </c>
      <c r="D32" s="232">
        <v>10</v>
      </c>
      <c r="E32" s="232" t="s">
        <v>532</v>
      </c>
      <c r="F32" s="473"/>
      <c r="G32" s="232"/>
      <c r="H32" s="473"/>
    </row>
    <row r="33" spans="1:8" ht="16.5" thickBot="1">
      <c r="C33" s="438"/>
      <c r="D33" s="437"/>
      <c r="E33" s="437"/>
      <c r="F33" s="474" t="s">
        <v>790</v>
      </c>
      <c r="G33" s="437"/>
      <c r="H33" s="439"/>
    </row>
    <row r="34" spans="1:8" s="480" customFormat="1" ht="16.5" thickTop="1">
      <c r="A34" s="475"/>
      <c r="B34" s="476"/>
      <c r="C34" s="477"/>
      <c r="D34" s="478"/>
      <c r="E34" s="478"/>
      <c r="F34" s="479"/>
      <c r="G34" s="478"/>
      <c r="H34" s="479"/>
    </row>
    <row r="35" spans="1:8" ht="239.25" customHeight="1">
      <c r="A35" s="432" t="s">
        <v>595</v>
      </c>
      <c r="B35" s="481" t="s">
        <v>669</v>
      </c>
    </row>
    <row r="36" spans="1:8">
      <c r="B36" s="482"/>
      <c r="C36" s="433" t="s">
        <v>30</v>
      </c>
      <c r="D36" s="224">
        <v>1</v>
      </c>
      <c r="E36" s="224" t="s">
        <v>532</v>
      </c>
    </row>
    <row r="37" spans="1:8">
      <c r="B37" s="481"/>
    </row>
    <row r="38" spans="1:8" ht="31.5">
      <c r="A38" s="432" t="s">
        <v>597</v>
      </c>
      <c r="B38" s="249" t="s">
        <v>856</v>
      </c>
    </row>
    <row r="39" spans="1:8">
      <c r="B39" s="482"/>
      <c r="C39" s="433" t="s">
        <v>30</v>
      </c>
      <c r="D39" s="224">
        <v>1</v>
      </c>
      <c r="E39" s="224" t="s">
        <v>532</v>
      </c>
    </row>
    <row r="41" spans="1:8" ht="31.5">
      <c r="A41" s="432" t="s">
        <v>599</v>
      </c>
      <c r="B41" s="481" t="s">
        <v>670</v>
      </c>
    </row>
    <row r="42" spans="1:8">
      <c r="B42" s="482"/>
      <c r="C42" s="433" t="s">
        <v>30</v>
      </c>
      <c r="D42" s="224">
        <v>1</v>
      </c>
      <c r="E42" s="224" t="s">
        <v>532</v>
      </c>
    </row>
    <row r="44" spans="1:8" ht="183" customHeight="1">
      <c r="A44" s="432" t="s">
        <v>600</v>
      </c>
      <c r="B44" s="249" t="s">
        <v>671</v>
      </c>
    </row>
    <row r="45" spans="1:8">
      <c r="B45" s="213"/>
      <c r="C45" s="433" t="s">
        <v>30</v>
      </c>
      <c r="D45" s="224">
        <v>35</v>
      </c>
      <c r="E45" s="224" t="s">
        <v>532</v>
      </c>
    </row>
    <row r="47" spans="1:8" ht="97.5" customHeight="1">
      <c r="A47" s="432" t="s">
        <v>602</v>
      </c>
      <c r="B47" s="249" t="s">
        <v>857</v>
      </c>
    </row>
    <row r="48" spans="1:8">
      <c r="B48" s="482"/>
      <c r="C48" s="433" t="s">
        <v>30</v>
      </c>
      <c r="D48" s="224">
        <v>2</v>
      </c>
      <c r="E48" s="224" t="s">
        <v>532</v>
      </c>
    </row>
    <row r="49" spans="1:5" ht="63">
      <c r="A49" s="432" t="s">
        <v>672</v>
      </c>
      <c r="B49" s="481" t="s">
        <v>858</v>
      </c>
    </row>
    <row r="50" spans="1:5">
      <c r="B50" s="346"/>
      <c r="C50" s="433" t="s">
        <v>30</v>
      </c>
      <c r="D50" s="224">
        <v>40</v>
      </c>
      <c r="E50" s="224" t="s">
        <v>532</v>
      </c>
    </row>
    <row r="52" spans="1:5" ht="84.75" customHeight="1">
      <c r="A52" s="432" t="s">
        <v>673</v>
      </c>
      <c r="B52" s="249" t="s">
        <v>674</v>
      </c>
    </row>
    <row r="53" spans="1:5">
      <c r="B53" s="483"/>
      <c r="C53" s="433" t="s">
        <v>30</v>
      </c>
      <c r="D53" s="224">
        <v>4</v>
      </c>
      <c r="E53" s="224" t="s">
        <v>532</v>
      </c>
    </row>
    <row r="54" spans="1:5">
      <c r="B54" s="482"/>
    </row>
    <row r="55" spans="1:5" ht="56.25" customHeight="1">
      <c r="A55" s="432" t="s">
        <v>675</v>
      </c>
      <c r="B55" s="249" t="s">
        <v>676</v>
      </c>
    </row>
    <row r="56" spans="1:5">
      <c r="B56" s="482"/>
      <c r="C56" s="433" t="s">
        <v>30</v>
      </c>
      <c r="D56" s="224">
        <v>3</v>
      </c>
      <c r="E56" s="224" t="s">
        <v>532</v>
      </c>
    </row>
    <row r="57" spans="1:5" ht="82.5" customHeight="1">
      <c r="A57" s="432" t="s">
        <v>677</v>
      </c>
      <c r="B57" s="249" t="s">
        <v>678</v>
      </c>
    </row>
    <row r="58" spans="1:5">
      <c r="B58" s="213"/>
      <c r="C58" s="433" t="s">
        <v>30</v>
      </c>
      <c r="D58" s="224">
        <v>1</v>
      </c>
      <c r="E58" s="224" t="s">
        <v>532</v>
      </c>
    </row>
    <row r="59" spans="1:5">
      <c r="B59" s="482"/>
    </row>
    <row r="60" spans="1:5" ht="126">
      <c r="A60" s="432" t="s">
        <v>611</v>
      </c>
      <c r="B60" s="481" t="s">
        <v>679</v>
      </c>
    </row>
    <row r="61" spans="1:5">
      <c r="B61" s="213"/>
      <c r="C61" s="433" t="s">
        <v>56</v>
      </c>
      <c r="D61" s="224">
        <v>320</v>
      </c>
      <c r="E61" s="224" t="s">
        <v>532</v>
      </c>
    </row>
    <row r="62" spans="1:5">
      <c r="B62" s="482"/>
    </row>
    <row r="63" spans="1:5" ht="31.5">
      <c r="A63" s="432" t="s">
        <v>680</v>
      </c>
      <c r="B63" s="481" t="s">
        <v>681</v>
      </c>
    </row>
    <row r="64" spans="1:5">
      <c r="B64" s="213"/>
      <c r="C64" s="433" t="s">
        <v>682</v>
      </c>
    </row>
    <row r="65" spans="1:8">
      <c r="B65" s="481"/>
    </row>
    <row r="66" spans="1:8" ht="93.75" customHeight="1">
      <c r="A66" s="432" t="s">
        <v>615</v>
      </c>
      <c r="B66" s="249" t="s">
        <v>683</v>
      </c>
    </row>
    <row r="67" spans="1:8">
      <c r="B67" s="481"/>
      <c r="C67" s="433" t="s">
        <v>682</v>
      </c>
    </row>
    <row r="68" spans="1:8">
      <c r="B68" s="481"/>
    </row>
    <row r="69" spans="1:8">
      <c r="A69" s="432" t="s">
        <v>618</v>
      </c>
      <c r="B69" s="481" t="s">
        <v>684</v>
      </c>
    </row>
    <row r="70" spans="1:8">
      <c r="B70" s="213"/>
      <c r="C70" s="433" t="s">
        <v>682</v>
      </c>
    </row>
    <row r="71" spans="1:8">
      <c r="B71" s="481"/>
      <c r="C71" s="213"/>
      <c r="D71" s="213"/>
      <c r="E71" s="213"/>
      <c r="F71" s="213"/>
      <c r="G71" s="213"/>
      <c r="H71" s="484"/>
    </row>
    <row r="72" spans="1:8" ht="31.5">
      <c r="A72" s="432" t="s">
        <v>685</v>
      </c>
      <c r="B72" s="481" t="s">
        <v>686</v>
      </c>
      <c r="C72" s="213"/>
      <c r="D72" s="213"/>
      <c r="E72" s="213"/>
      <c r="F72" s="213"/>
      <c r="G72" s="213"/>
      <c r="H72" s="213"/>
    </row>
    <row r="73" spans="1:8">
      <c r="B73" s="485"/>
      <c r="C73" s="346" t="s">
        <v>682</v>
      </c>
      <c r="D73" s="213"/>
      <c r="E73" s="213"/>
      <c r="F73" s="213"/>
      <c r="G73" s="213"/>
    </row>
    <row r="74" spans="1:8">
      <c r="B74" s="481"/>
      <c r="C74" s="213"/>
      <c r="D74" s="213"/>
      <c r="E74" s="213"/>
      <c r="F74" s="213"/>
      <c r="G74" s="213"/>
      <c r="H74" s="347"/>
    </row>
    <row r="75" spans="1:8" ht="16.5" thickBot="1">
      <c r="C75" s="438"/>
      <c r="D75" s="437"/>
      <c r="E75" s="437"/>
      <c r="F75" s="474" t="s">
        <v>687</v>
      </c>
      <c r="G75" s="437"/>
      <c r="H75" s="439"/>
    </row>
    <row r="76" spans="1:8" ht="16.5" thickTop="1">
      <c r="F76" s="486"/>
    </row>
    <row r="77" spans="1:8">
      <c r="F77" s="486"/>
    </row>
    <row r="78" spans="1:8">
      <c r="B78" s="471" t="s">
        <v>688</v>
      </c>
    </row>
    <row r="80" spans="1:8" ht="78.75">
      <c r="A80" s="432" t="s">
        <v>689</v>
      </c>
      <c r="B80" s="466" t="s">
        <v>690</v>
      </c>
    </row>
    <row r="81" spans="1:5">
      <c r="C81" s="433" t="s">
        <v>56</v>
      </c>
      <c r="D81" s="224">
        <v>320</v>
      </c>
      <c r="E81" s="224" t="s">
        <v>532</v>
      </c>
    </row>
    <row r="83" spans="1:5" ht="31.5">
      <c r="A83" s="432" t="s">
        <v>691</v>
      </c>
      <c r="B83" s="249" t="s">
        <v>692</v>
      </c>
    </row>
    <row r="84" spans="1:5">
      <c r="B84" s="481"/>
      <c r="C84" s="433" t="s">
        <v>30</v>
      </c>
      <c r="D84" s="224">
        <v>1</v>
      </c>
      <c r="E84" s="224" t="s">
        <v>532</v>
      </c>
    </row>
    <row r="85" spans="1:5">
      <c r="B85" s="481"/>
    </row>
    <row r="86" spans="1:5" ht="126">
      <c r="A86" s="432" t="s">
        <v>693</v>
      </c>
      <c r="B86" s="249" t="s">
        <v>694</v>
      </c>
    </row>
    <row r="87" spans="1:5">
      <c r="B87" s="481"/>
      <c r="C87" s="433" t="s">
        <v>30</v>
      </c>
      <c r="D87" s="224">
        <v>1</v>
      </c>
      <c r="E87" s="224" t="s">
        <v>532</v>
      </c>
    </row>
    <row r="88" spans="1:5">
      <c r="B88" s="481"/>
    </row>
    <row r="89" spans="1:5">
      <c r="B89" s="481"/>
    </row>
    <row r="90" spans="1:5" ht="50.25" customHeight="1">
      <c r="A90" s="432" t="s">
        <v>695</v>
      </c>
      <c r="B90" s="249" t="s">
        <v>696</v>
      </c>
    </row>
    <row r="91" spans="1:5">
      <c r="C91" s="433" t="s">
        <v>30</v>
      </c>
      <c r="D91" s="224">
        <v>8</v>
      </c>
      <c r="E91" s="224" t="s">
        <v>532</v>
      </c>
    </row>
    <row r="93" spans="1:5" ht="78.75">
      <c r="A93" s="432" t="s">
        <v>697</v>
      </c>
      <c r="B93" s="249" t="s">
        <v>698</v>
      </c>
    </row>
    <row r="94" spans="1:5">
      <c r="C94" s="433" t="s">
        <v>30</v>
      </c>
      <c r="D94" s="224">
        <v>4</v>
      </c>
      <c r="E94" s="224" t="s">
        <v>532</v>
      </c>
    </row>
    <row r="96" spans="1:5" ht="31.5">
      <c r="A96" s="432" t="s">
        <v>699</v>
      </c>
      <c r="B96" s="466" t="s">
        <v>700</v>
      </c>
    </row>
    <row r="97" spans="1:8">
      <c r="C97" s="433" t="s">
        <v>682</v>
      </c>
    </row>
    <row r="98" spans="1:8" ht="16.5" thickBot="1">
      <c r="C98" s="438"/>
      <c r="D98" s="437"/>
      <c r="E98" s="437"/>
      <c r="F98" s="474" t="s">
        <v>701</v>
      </c>
      <c r="G98" s="437"/>
      <c r="H98" s="439"/>
    </row>
    <row r="99" spans="1:8" ht="16.5" thickTop="1"/>
    <row r="100" spans="1:8">
      <c r="B100" s="471" t="s">
        <v>702</v>
      </c>
    </row>
    <row r="101" spans="1:8">
      <c r="C101" s="442"/>
    </row>
    <row r="102" spans="1:8" ht="78.75">
      <c r="A102" s="432" t="s">
        <v>703</v>
      </c>
      <c r="B102" s="466" t="s">
        <v>859</v>
      </c>
    </row>
    <row r="103" spans="1:8">
      <c r="C103" s="433" t="s">
        <v>56</v>
      </c>
      <c r="D103" s="224">
        <v>75</v>
      </c>
      <c r="E103" s="224" t="s">
        <v>532</v>
      </c>
    </row>
    <row r="104" spans="1:8">
      <c r="C104" s="442"/>
    </row>
    <row r="105" spans="1:8" ht="31.5">
      <c r="A105" s="432" t="s">
        <v>704</v>
      </c>
      <c r="B105" s="466" t="s">
        <v>705</v>
      </c>
    </row>
    <row r="106" spans="1:8">
      <c r="C106" s="433" t="s">
        <v>30</v>
      </c>
      <c r="D106" s="224">
        <v>1</v>
      </c>
      <c r="E106" s="224" t="s">
        <v>532</v>
      </c>
    </row>
    <row r="107" spans="1:8">
      <c r="C107" s="442"/>
    </row>
    <row r="108" spans="1:8" ht="78.75">
      <c r="A108" s="432" t="s">
        <v>706</v>
      </c>
      <c r="B108" s="487" t="s">
        <v>707</v>
      </c>
      <c r="C108" s="442"/>
    </row>
    <row r="109" spans="1:8">
      <c r="C109" s="442" t="s">
        <v>30</v>
      </c>
      <c r="D109" s="224">
        <v>8</v>
      </c>
      <c r="E109" s="224" t="s">
        <v>532</v>
      </c>
    </row>
    <row r="110" spans="1:8">
      <c r="C110" s="442"/>
    </row>
    <row r="111" spans="1:8" ht="94.5">
      <c r="A111" s="432" t="s">
        <v>708</v>
      </c>
      <c r="B111" s="487" t="s">
        <v>709</v>
      </c>
      <c r="C111" s="442"/>
    </row>
    <row r="112" spans="1:8">
      <c r="C112" s="442" t="s">
        <v>30</v>
      </c>
      <c r="D112" s="224">
        <v>4</v>
      </c>
      <c r="E112" s="224" t="s">
        <v>532</v>
      </c>
    </row>
    <row r="113" spans="1:8">
      <c r="C113" s="442"/>
    </row>
    <row r="114" spans="1:8" ht="170.25" customHeight="1">
      <c r="A114" s="432" t="s">
        <v>710</v>
      </c>
      <c r="B114" s="488" t="s">
        <v>711</v>
      </c>
      <c r="C114" s="442"/>
    </row>
    <row r="115" spans="1:8">
      <c r="C115" s="442" t="s">
        <v>30</v>
      </c>
      <c r="D115" s="224">
        <v>1</v>
      </c>
      <c r="E115" s="224" t="s">
        <v>532</v>
      </c>
    </row>
    <row r="116" spans="1:8">
      <c r="C116" s="442"/>
    </row>
    <row r="117" spans="1:8" ht="78.75">
      <c r="A117" s="432" t="s">
        <v>712</v>
      </c>
      <c r="B117" s="466" t="s">
        <v>713</v>
      </c>
      <c r="C117" s="442"/>
    </row>
    <row r="118" spans="1:8">
      <c r="C118" s="442" t="s">
        <v>30</v>
      </c>
      <c r="D118" s="224">
        <v>1</v>
      </c>
      <c r="E118" s="224" t="s">
        <v>532</v>
      </c>
    </row>
    <row r="119" spans="1:8">
      <c r="C119" s="442"/>
    </row>
    <row r="120" spans="1:8" ht="31.5">
      <c r="A120" s="432" t="s">
        <v>714</v>
      </c>
      <c r="B120" s="466" t="s">
        <v>715</v>
      </c>
    </row>
    <row r="121" spans="1:8">
      <c r="C121" s="433" t="s">
        <v>682</v>
      </c>
    </row>
    <row r="122" spans="1:8">
      <c r="C122" s="442"/>
    </row>
    <row r="123" spans="1:8" ht="16.5" thickBot="1">
      <c r="C123" s="440"/>
      <c r="D123" s="437"/>
      <c r="E123" s="437"/>
      <c r="F123" s="474" t="s">
        <v>716</v>
      </c>
      <c r="G123" s="437"/>
      <c r="H123" s="439"/>
    </row>
    <row r="124" spans="1:8" ht="16.5" thickTop="1">
      <c r="C124" s="442"/>
    </row>
    <row r="125" spans="1:8">
      <c r="B125" s="471" t="s">
        <v>717</v>
      </c>
      <c r="C125" s="442"/>
    </row>
    <row r="126" spans="1:8">
      <c r="C126" s="442"/>
    </row>
    <row r="127" spans="1:8" ht="78.75">
      <c r="A127" s="432" t="s">
        <v>718</v>
      </c>
      <c r="B127" s="466" t="s">
        <v>719</v>
      </c>
      <c r="C127" s="442"/>
    </row>
    <row r="128" spans="1:8">
      <c r="C128" s="433" t="s">
        <v>56</v>
      </c>
      <c r="D128" s="224">
        <v>55</v>
      </c>
      <c r="E128" s="224" t="s">
        <v>532</v>
      </c>
    </row>
    <row r="129" spans="1:8" ht="31.5">
      <c r="A129" s="432" t="s">
        <v>720</v>
      </c>
      <c r="B129" s="466" t="s">
        <v>721</v>
      </c>
      <c r="C129" s="442"/>
    </row>
    <row r="130" spans="1:8">
      <c r="C130" s="442" t="s">
        <v>30</v>
      </c>
      <c r="D130" s="224">
        <v>1</v>
      </c>
      <c r="E130" s="224" t="s">
        <v>532</v>
      </c>
    </row>
    <row r="131" spans="1:8">
      <c r="C131" s="442"/>
    </row>
    <row r="132" spans="1:8">
      <c r="A132" s="432" t="s">
        <v>722</v>
      </c>
      <c r="B132" s="466" t="s">
        <v>723</v>
      </c>
      <c r="C132" s="442"/>
    </row>
    <row r="133" spans="1:8">
      <c r="C133" s="442" t="s">
        <v>30</v>
      </c>
      <c r="D133" s="224">
        <v>1</v>
      </c>
      <c r="E133" s="224" t="s">
        <v>532</v>
      </c>
    </row>
    <row r="134" spans="1:8">
      <c r="C134" s="442"/>
    </row>
    <row r="135" spans="1:8" ht="47.25">
      <c r="A135" s="432" t="s">
        <v>724</v>
      </c>
      <c r="B135" s="466" t="s">
        <v>725</v>
      </c>
      <c r="C135" s="442"/>
    </row>
    <row r="136" spans="1:8">
      <c r="C136" s="442" t="s">
        <v>30</v>
      </c>
      <c r="D136" s="224">
        <v>8</v>
      </c>
      <c r="E136" s="224" t="s">
        <v>532</v>
      </c>
    </row>
    <row r="137" spans="1:8">
      <c r="C137" s="442"/>
    </row>
    <row r="138" spans="1:8" ht="16.5" thickBot="1">
      <c r="C138" s="440"/>
      <c r="D138" s="437"/>
      <c r="E138" s="437"/>
      <c r="F138" s="474" t="s">
        <v>726</v>
      </c>
      <c r="G138" s="437"/>
      <c r="H138" s="439"/>
    </row>
    <row r="139" spans="1:8" ht="16.5" thickTop="1">
      <c r="C139" s="442"/>
    </row>
    <row r="140" spans="1:8">
      <c r="B140" s="471" t="s">
        <v>727</v>
      </c>
      <c r="C140" s="442"/>
    </row>
    <row r="141" spans="1:8">
      <c r="C141" s="442"/>
    </row>
    <row r="142" spans="1:8" ht="63">
      <c r="A142" s="432" t="s">
        <v>728</v>
      </c>
      <c r="B142" s="466" t="s">
        <v>729</v>
      </c>
      <c r="C142" s="442"/>
    </row>
    <row r="143" spans="1:8">
      <c r="C143" s="442" t="s">
        <v>56</v>
      </c>
      <c r="D143" s="224">
        <v>250</v>
      </c>
      <c r="E143" s="224" t="s">
        <v>532</v>
      </c>
    </row>
    <row r="144" spans="1:8">
      <c r="C144" s="442"/>
    </row>
    <row r="145" spans="1:8" ht="31.5">
      <c r="A145" s="432" t="s">
        <v>730</v>
      </c>
      <c r="B145" s="466" t="s">
        <v>731</v>
      </c>
      <c r="C145" s="442"/>
    </row>
    <row r="146" spans="1:8" ht="47.25">
      <c r="B146" s="470" t="s">
        <v>732</v>
      </c>
      <c r="C146" s="442"/>
    </row>
    <row r="147" spans="1:8">
      <c r="B147" s="470" t="s">
        <v>733</v>
      </c>
      <c r="C147" s="442"/>
    </row>
    <row r="148" spans="1:8" ht="31.5">
      <c r="B148" s="470" t="s">
        <v>734</v>
      </c>
      <c r="C148" s="442"/>
    </row>
    <row r="149" spans="1:8">
      <c r="B149" s="470" t="s">
        <v>735</v>
      </c>
      <c r="C149" s="442"/>
    </row>
    <row r="150" spans="1:8" ht="31.5">
      <c r="B150" s="470" t="s">
        <v>736</v>
      </c>
      <c r="C150" s="442"/>
    </row>
    <row r="151" spans="1:8">
      <c r="B151" s="470" t="s">
        <v>737</v>
      </c>
      <c r="C151" s="442"/>
    </row>
    <row r="152" spans="1:8" ht="31.5">
      <c r="B152" s="466" t="s">
        <v>738</v>
      </c>
      <c r="C152" s="442"/>
    </row>
    <row r="153" spans="1:8">
      <c r="C153" s="442" t="s">
        <v>30</v>
      </c>
      <c r="D153" s="224">
        <v>1</v>
      </c>
      <c r="E153" s="224" t="s">
        <v>532</v>
      </c>
    </row>
    <row r="154" spans="1:8">
      <c r="C154" s="442"/>
    </row>
    <row r="155" spans="1:8" ht="16.5" thickBot="1">
      <c r="C155" s="440"/>
      <c r="D155" s="437"/>
      <c r="E155" s="437"/>
      <c r="F155" s="474" t="s">
        <v>739</v>
      </c>
      <c r="G155" s="437"/>
      <c r="H155" s="439"/>
    </row>
    <row r="156" spans="1:8" ht="16.5" hidden="1" thickTop="1">
      <c r="C156" s="442"/>
    </row>
    <row r="157" spans="1:8" ht="16.5" hidden="1" thickTop="1">
      <c r="C157" s="442"/>
    </row>
    <row r="158" spans="1:8" ht="16.5" hidden="1" thickTop="1">
      <c r="C158" s="442"/>
    </row>
    <row r="159" spans="1:8" ht="16.5" thickTop="1">
      <c r="C159" s="442"/>
    </row>
    <row r="160" spans="1:8">
      <c r="C160" s="442"/>
    </row>
    <row r="161" spans="1:8">
      <c r="B161" s="471" t="s">
        <v>645</v>
      </c>
    </row>
    <row r="162" spans="1:8" ht="16.5" thickBot="1"/>
    <row r="163" spans="1:8">
      <c r="A163" s="443" t="s">
        <v>646</v>
      </c>
      <c r="B163" s="489" t="s">
        <v>740</v>
      </c>
      <c r="C163" s="444"/>
      <c r="D163" s="445"/>
      <c r="E163" s="445"/>
      <c r="F163" s="446"/>
      <c r="G163" s="445"/>
      <c r="H163" s="447"/>
    </row>
    <row r="164" spans="1:8">
      <c r="A164" s="448" t="s">
        <v>648</v>
      </c>
      <c r="B164" s="490" t="s">
        <v>741</v>
      </c>
      <c r="C164" s="449"/>
      <c r="D164" s="229"/>
      <c r="E164" s="229"/>
      <c r="F164" s="450"/>
      <c r="G164" s="229"/>
      <c r="H164" s="451"/>
    </row>
    <row r="165" spans="1:8">
      <c r="A165" s="448" t="s">
        <v>650</v>
      </c>
      <c r="B165" s="491" t="s">
        <v>742</v>
      </c>
      <c r="C165" s="449"/>
      <c r="D165" s="229"/>
      <c r="E165" s="229"/>
      <c r="F165" s="450"/>
      <c r="G165" s="229"/>
      <c r="H165" s="451"/>
    </row>
    <row r="166" spans="1:8" ht="16.5" customHeight="1">
      <c r="A166" s="448" t="s">
        <v>652</v>
      </c>
      <c r="B166" s="491" t="s">
        <v>743</v>
      </c>
      <c r="C166" s="449"/>
      <c r="D166" s="229"/>
      <c r="E166" s="229"/>
      <c r="F166" s="450"/>
      <c r="G166" s="229"/>
      <c r="H166" s="451"/>
    </row>
    <row r="167" spans="1:8" ht="16.5" customHeight="1">
      <c r="A167" s="448" t="s">
        <v>744</v>
      </c>
      <c r="B167" s="491" t="s">
        <v>745</v>
      </c>
      <c r="C167" s="449"/>
      <c r="D167" s="229"/>
      <c r="E167" s="229"/>
      <c r="F167" s="450"/>
      <c r="G167" s="229"/>
      <c r="H167" s="451"/>
    </row>
    <row r="168" spans="1:8" ht="16.5" customHeight="1" thickBot="1">
      <c r="A168" s="492" t="s">
        <v>746</v>
      </c>
      <c r="B168" s="493" t="s">
        <v>747</v>
      </c>
      <c r="C168" s="472"/>
      <c r="D168" s="232"/>
      <c r="E168" s="232"/>
      <c r="F168" s="473"/>
      <c r="G168" s="232"/>
      <c r="H168" s="453"/>
    </row>
    <row r="169" spans="1:8" ht="16.5" thickBot="1">
      <c r="A169" s="454"/>
      <c r="B169" s="494"/>
      <c r="C169" s="455"/>
      <c r="D169" s="456"/>
      <c r="E169" s="456"/>
      <c r="F169" s="457" t="s">
        <v>748</v>
      </c>
      <c r="G169" s="456"/>
      <c r="H169" s="458"/>
    </row>
  </sheetData>
  <mergeCells count="2">
    <mergeCell ref="A2:H5"/>
    <mergeCell ref="B1:H1"/>
  </mergeCells>
  <pageMargins left="0.7" right="0.7" top="0.75" bottom="0.75" header="0.3" footer="0.3"/>
  <pageSetup paperSize="9" scale="92" orientation="portrait" r:id="rId1"/>
  <rowBreaks count="1" manualBreakCount="1">
    <brk id="7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abSelected="1" view="pageBreakPreview" topLeftCell="A114" zoomScale="90" zoomScaleNormal="85" zoomScaleSheetLayoutView="90" workbookViewId="0">
      <selection activeCell="B38" sqref="B38"/>
    </sheetView>
  </sheetViews>
  <sheetFormatPr defaultColWidth="9.140625" defaultRowHeight="15.75"/>
  <cols>
    <col min="1" max="1" width="5" style="213" customWidth="1"/>
    <col min="2" max="2" width="77.28515625" style="214" customWidth="1"/>
    <col min="3" max="4" width="9.140625" style="213"/>
    <col min="5" max="6" width="15.140625" style="319" customWidth="1"/>
    <col min="7" max="7" width="58.5703125" style="212" customWidth="1"/>
    <col min="8" max="16384" width="9.140625" style="212"/>
  </cols>
  <sheetData>
    <row r="1" spans="1:6" ht="16.5" thickBot="1"/>
    <row r="2" spans="1:6" ht="16.5" thickBot="1">
      <c r="A2" s="565" t="s">
        <v>525</v>
      </c>
      <c r="B2" s="566"/>
      <c r="C2" s="566"/>
      <c r="D2" s="566"/>
      <c r="E2" s="566"/>
      <c r="F2" s="567"/>
    </row>
    <row r="3" spans="1:6" s="331" customFormat="1" ht="38.25" customHeight="1">
      <c r="A3" s="568" t="s">
        <v>860</v>
      </c>
      <c r="B3" s="568"/>
      <c r="C3" s="568"/>
      <c r="D3" s="568"/>
      <c r="E3" s="568"/>
      <c r="F3" s="568"/>
    </row>
    <row r="4" spans="1:6" s="332" customFormat="1" ht="75" customHeight="1">
      <c r="A4" s="500"/>
      <c r="B4" s="500"/>
      <c r="C4" s="500"/>
      <c r="D4" s="500"/>
      <c r="E4" s="500"/>
      <c r="F4" s="500"/>
    </row>
    <row r="5" spans="1:6" s="332" customFormat="1" ht="75" customHeight="1">
      <c r="A5" s="500"/>
      <c r="B5" s="500"/>
      <c r="C5" s="500"/>
      <c r="D5" s="500"/>
      <c r="E5" s="500"/>
      <c r="F5" s="500"/>
    </row>
    <row r="6" spans="1:6" s="333" customFormat="1" ht="160.5" customHeight="1">
      <c r="A6" s="500"/>
      <c r="B6" s="500"/>
      <c r="C6" s="500"/>
      <c r="D6" s="500"/>
      <c r="E6" s="500"/>
      <c r="F6" s="500"/>
    </row>
    <row r="7" spans="1:6" s="4" customFormat="1">
      <c r="A7" s="495"/>
      <c r="B7" s="413"/>
      <c r="C7" s="413"/>
      <c r="D7" s="414"/>
      <c r="E7" s="414"/>
      <c r="F7" s="414"/>
    </row>
    <row r="8" spans="1:6">
      <c r="A8" s="219"/>
      <c r="B8" s="89" t="s">
        <v>524</v>
      </c>
      <c r="C8" s="219"/>
      <c r="D8" s="219"/>
      <c r="E8" s="226"/>
      <c r="F8" s="226"/>
    </row>
    <row r="9" spans="1:6">
      <c r="A9" s="219"/>
      <c r="B9" s="569" t="s">
        <v>468</v>
      </c>
      <c r="C9" s="570"/>
      <c r="D9" s="570"/>
      <c r="E9" s="571"/>
      <c r="F9" s="226"/>
    </row>
    <row r="10" spans="1:6" ht="117.75" customHeight="1">
      <c r="A10" s="219">
        <v>1</v>
      </c>
      <c r="B10" s="240" t="s">
        <v>861</v>
      </c>
      <c r="C10" s="219"/>
      <c r="D10" s="219"/>
      <c r="E10" s="226"/>
      <c r="F10" s="226"/>
    </row>
    <row r="11" spans="1:6">
      <c r="A11" s="219"/>
      <c r="B11" s="89"/>
      <c r="C11" s="219" t="s">
        <v>30</v>
      </c>
      <c r="D11" s="219">
        <v>375</v>
      </c>
      <c r="E11" s="226"/>
      <c r="F11" s="226"/>
    </row>
    <row r="12" spans="1:6">
      <c r="A12" s="219">
        <v>2</v>
      </c>
      <c r="B12" s="89" t="s">
        <v>523</v>
      </c>
      <c r="C12" s="219"/>
      <c r="D12" s="219"/>
      <c r="E12" s="226"/>
      <c r="F12" s="226"/>
    </row>
    <row r="13" spans="1:6">
      <c r="A13" s="219"/>
      <c r="B13" s="89"/>
      <c r="C13" s="219" t="s">
        <v>30</v>
      </c>
      <c r="D13" s="219">
        <v>94</v>
      </c>
      <c r="E13" s="226"/>
      <c r="F13" s="226"/>
    </row>
    <row r="14" spans="1:6" ht="307.5" customHeight="1">
      <c r="A14" s="219">
        <v>3</v>
      </c>
      <c r="B14" s="240" t="s">
        <v>862</v>
      </c>
      <c r="C14" s="219"/>
      <c r="D14" s="219"/>
      <c r="E14" s="226"/>
      <c r="F14" s="226"/>
    </row>
    <row r="15" spans="1:6">
      <c r="A15" s="219"/>
      <c r="B15" s="89"/>
      <c r="C15" s="219" t="s">
        <v>30</v>
      </c>
      <c r="D15" s="219">
        <v>47</v>
      </c>
      <c r="E15" s="226"/>
      <c r="F15" s="226"/>
    </row>
    <row r="16" spans="1:6" ht="147.75" customHeight="1">
      <c r="A16" s="219">
        <v>4</v>
      </c>
      <c r="B16" s="89" t="s">
        <v>863</v>
      </c>
      <c r="C16" s="219"/>
      <c r="D16" s="219"/>
      <c r="E16" s="226"/>
      <c r="F16" s="226"/>
    </row>
    <row r="17" spans="1:6">
      <c r="A17" s="219"/>
      <c r="B17" s="89"/>
      <c r="C17" s="219" t="s">
        <v>30</v>
      </c>
      <c r="D17" s="219">
        <v>47</v>
      </c>
      <c r="E17" s="226"/>
      <c r="F17" s="226"/>
    </row>
    <row r="18" spans="1:6">
      <c r="A18" s="219">
        <v>5</v>
      </c>
      <c r="B18" s="89" t="s">
        <v>522</v>
      </c>
      <c r="C18" s="219"/>
      <c r="D18" s="219"/>
      <c r="E18" s="226"/>
      <c r="F18" s="226"/>
    </row>
    <row r="19" spans="1:6">
      <c r="A19" s="219"/>
      <c r="B19" s="89"/>
      <c r="C19" s="219" t="s">
        <v>30</v>
      </c>
      <c r="D19" s="219">
        <v>47</v>
      </c>
      <c r="E19" s="226"/>
      <c r="F19" s="226"/>
    </row>
    <row r="20" spans="1:6" ht="294.75" customHeight="1">
      <c r="A20" s="219">
        <v>6</v>
      </c>
      <c r="B20" s="89" t="s">
        <v>864</v>
      </c>
      <c r="C20" s="219"/>
      <c r="D20" s="219"/>
      <c r="E20" s="226"/>
      <c r="F20" s="226"/>
    </row>
    <row r="21" spans="1:6">
      <c r="A21" s="219"/>
      <c r="B21" s="89"/>
      <c r="C21" s="219" t="s">
        <v>56</v>
      </c>
      <c r="D21" s="219">
        <v>700</v>
      </c>
      <c r="E21" s="226"/>
      <c r="F21" s="226"/>
    </row>
    <row r="22" spans="1:6" ht="110.25">
      <c r="A22" s="219">
        <v>7</v>
      </c>
      <c r="B22" s="89" t="s">
        <v>521</v>
      </c>
      <c r="C22" s="219"/>
      <c r="D22" s="219"/>
      <c r="E22" s="226"/>
      <c r="F22" s="226"/>
    </row>
    <row r="23" spans="1:6">
      <c r="A23" s="219"/>
      <c r="B23" s="89" t="s">
        <v>520</v>
      </c>
      <c r="C23" s="219" t="s">
        <v>30</v>
      </c>
      <c r="D23" s="219">
        <v>1</v>
      </c>
      <c r="E23" s="226"/>
      <c r="F23" s="226"/>
    </row>
    <row r="24" spans="1:6">
      <c r="A24" s="219"/>
      <c r="B24" s="89" t="s">
        <v>519</v>
      </c>
      <c r="C24" s="219" t="s">
        <v>30</v>
      </c>
      <c r="D24" s="219">
        <v>2</v>
      </c>
      <c r="E24" s="226"/>
      <c r="F24" s="226"/>
    </row>
    <row r="25" spans="1:6">
      <c r="A25" s="219"/>
      <c r="B25" s="89" t="s">
        <v>518</v>
      </c>
      <c r="C25" s="219" t="s">
        <v>30</v>
      </c>
      <c r="D25" s="219">
        <v>1</v>
      </c>
      <c r="E25" s="226"/>
      <c r="F25" s="226"/>
    </row>
    <row r="26" spans="1:6">
      <c r="A26" s="219"/>
      <c r="B26" s="89" t="s">
        <v>517</v>
      </c>
      <c r="C26" s="219" t="s">
        <v>30</v>
      </c>
      <c r="D26" s="219">
        <v>1</v>
      </c>
      <c r="E26" s="226"/>
      <c r="F26" s="226"/>
    </row>
    <row r="27" spans="1:6">
      <c r="A27" s="219"/>
      <c r="B27" s="89" t="s">
        <v>516</v>
      </c>
      <c r="C27" s="219" t="s">
        <v>30</v>
      </c>
      <c r="D27" s="219">
        <v>1</v>
      </c>
      <c r="E27" s="226"/>
      <c r="F27" s="226"/>
    </row>
    <row r="28" spans="1:6">
      <c r="A28" s="219"/>
      <c r="B28" s="89" t="s">
        <v>515</v>
      </c>
      <c r="C28" s="219" t="s">
        <v>30</v>
      </c>
      <c r="D28" s="219">
        <v>1</v>
      </c>
      <c r="E28" s="226"/>
      <c r="F28" s="226"/>
    </row>
    <row r="29" spans="1:6" ht="31.5">
      <c r="A29" s="219">
        <v>8</v>
      </c>
      <c r="B29" s="89" t="s">
        <v>865</v>
      </c>
      <c r="C29" s="219"/>
      <c r="D29" s="219"/>
      <c r="E29" s="226"/>
      <c r="F29" s="226"/>
    </row>
    <row r="30" spans="1:6">
      <c r="A30" s="219"/>
      <c r="B30" s="89"/>
      <c r="C30" s="219" t="s">
        <v>30</v>
      </c>
      <c r="D30" s="219">
        <v>7</v>
      </c>
      <c r="E30" s="226"/>
      <c r="F30" s="226"/>
    </row>
    <row r="31" spans="1:6">
      <c r="A31" s="219">
        <v>9</v>
      </c>
      <c r="B31" s="89" t="s">
        <v>514</v>
      </c>
      <c r="C31" s="219"/>
      <c r="D31" s="219"/>
      <c r="E31" s="226"/>
      <c r="F31" s="226"/>
    </row>
    <row r="32" spans="1:6" ht="16.5" thickBot="1">
      <c r="A32" s="215"/>
      <c r="B32" s="216"/>
      <c r="C32" s="215" t="s">
        <v>30</v>
      </c>
      <c r="D32" s="215">
        <v>204</v>
      </c>
      <c r="E32" s="320"/>
      <c r="F32" s="320"/>
    </row>
    <row r="33" spans="1:6">
      <c r="A33" s="227"/>
      <c r="B33" s="231" t="s">
        <v>513</v>
      </c>
      <c r="C33" s="227"/>
      <c r="D33" s="227"/>
      <c r="E33" s="321"/>
      <c r="F33" s="323"/>
    </row>
    <row r="34" spans="1:6">
      <c r="A34" s="227"/>
      <c r="B34" s="233"/>
      <c r="C34" s="232"/>
      <c r="D34" s="232"/>
      <c r="E34" s="322"/>
      <c r="F34" s="321"/>
    </row>
    <row r="35" spans="1:6">
      <c r="A35" s="219"/>
      <c r="B35" s="569" t="s">
        <v>512</v>
      </c>
      <c r="C35" s="570"/>
      <c r="D35" s="570"/>
      <c r="E35" s="571"/>
      <c r="F35" s="226"/>
    </row>
    <row r="36" spans="1:6" ht="72" customHeight="1">
      <c r="A36" s="219">
        <v>1</v>
      </c>
      <c r="B36" s="58" t="s">
        <v>511</v>
      </c>
      <c r="C36" s="219"/>
      <c r="D36" s="219"/>
      <c r="E36" s="226"/>
      <c r="F36" s="226"/>
    </row>
    <row r="37" spans="1:6">
      <c r="A37" s="219"/>
      <c r="B37" s="89"/>
      <c r="C37" s="219" t="s">
        <v>30</v>
      </c>
      <c r="D37" s="219">
        <v>1</v>
      </c>
      <c r="E37" s="226"/>
      <c r="F37" s="226"/>
    </row>
    <row r="38" spans="1:6" ht="31.5">
      <c r="A38" s="219">
        <v>2</v>
      </c>
      <c r="B38" s="89" t="s">
        <v>884</v>
      </c>
      <c r="C38" s="219"/>
      <c r="D38" s="219"/>
      <c r="E38" s="226"/>
      <c r="F38" s="226"/>
    </row>
    <row r="39" spans="1:6">
      <c r="A39" s="219"/>
      <c r="B39" s="89"/>
      <c r="C39" s="219" t="s">
        <v>30</v>
      </c>
      <c r="D39" s="219">
        <v>2</v>
      </c>
      <c r="E39" s="226"/>
      <c r="F39" s="226"/>
    </row>
    <row r="40" spans="1:6" ht="31.5">
      <c r="A40" s="219">
        <v>3</v>
      </c>
      <c r="B40" s="89" t="s">
        <v>510</v>
      </c>
      <c r="C40" s="219"/>
      <c r="D40" s="219"/>
      <c r="E40" s="226"/>
      <c r="F40" s="226"/>
    </row>
    <row r="41" spans="1:6">
      <c r="A41" s="219"/>
      <c r="B41" s="89" t="s">
        <v>509</v>
      </c>
      <c r="C41" s="219" t="s">
        <v>30</v>
      </c>
      <c r="D41" s="219">
        <v>1</v>
      </c>
      <c r="E41" s="226"/>
      <c r="F41" s="226"/>
    </row>
    <row r="42" spans="1:6" ht="47.25">
      <c r="A42" s="219">
        <v>4</v>
      </c>
      <c r="B42" s="89" t="s">
        <v>508</v>
      </c>
      <c r="C42" s="219"/>
      <c r="D42" s="219"/>
      <c r="E42" s="226"/>
      <c r="F42" s="226"/>
    </row>
    <row r="43" spans="1:6">
      <c r="A43" s="219"/>
      <c r="B43" s="89"/>
      <c r="C43" s="219" t="s">
        <v>473</v>
      </c>
      <c r="D43" s="219">
        <v>1</v>
      </c>
      <c r="E43" s="226"/>
      <c r="F43" s="226"/>
    </row>
    <row r="44" spans="1:6" ht="31.5">
      <c r="A44" s="219">
        <v>5</v>
      </c>
      <c r="B44" s="89" t="s">
        <v>507</v>
      </c>
      <c r="C44" s="219"/>
      <c r="D44" s="219"/>
      <c r="E44" s="226"/>
      <c r="F44" s="226"/>
    </row>
    <row r="45" spans="1:6">
      <c r="A45" s="219"/>
      <c r="B45" s="89"/>
      <c r="C45" s="219" t="s">
        <v>30</v>
      </c>
      <c r="D45" s="219">
        <v>1</v>
      </c>
      <c r="E45" s="226"/>
      <c r="F45" s="226"/>
    </row>
    <row r="46" spans="1:6" ht="31.5">
      <c r="A46" s="219">
        <v>6</v>
      </c>
      <c r="B46" s="89" t="s">
        <v>506</v>
      </c>
      <c r="C46" s="219"/>
      <c r="D46" s="219"/>
      <c r="E46" s="226"/>
      <c r="F46" s="226"/>
    </row>
    <row r="47" spans="1:6">
      <c r="A47" s="219"/>
      <c r="B47" s="89"/>
      <c r="C47" s="219" t="s">
        <v>30</v>
      </c>
      <c r="D47" s="219">
        <v>2</v>
      </c>
      <c r="E47" s="226"/>
      <c r="F47" s="226"/>
    </row>
    <row r="48" spans="1:6" ht="47.25">
      <c r="A48" s="219">
        <v>7</v>
      </c>
      <c r="B48" s="89" t="s">
        <v>866</v>
      </c>
      <c r="C48" s="219"/>
      <c r="D48" s="219"/>
      <c r="E48" s="226"/>
      <c r="F48" s="226"/>
    </row>
    <row r="49" spans="1:6">
      <c r="A49" s="219"/>
      <c r="B49" s="89"/>
      <c r="C49" s="219" t="s">
        <v>30</v>
      </c>
      <c r="D49" s="219">
        <v>2</v>
      </c>
      <c r="E49" s="226"/>
      <c r="F49" s="226"/>
    </row>
    <row r="50" spans="1:6" ht="47.25">
      <c r="A50" s="219">
        <v>8</v>
      </c>
      <c r="B50" s="89" t="s">
        <v>867</v>
      </c>
      <c r="C50" s="219"/>
      <c r="D50" s="219"/>
      <c r="E50" s="226"/>
      <c r="F50" s="226"/>
    </row>
    <row r="51" spans="1:6">
      <c r="A51" s="219"/>
      <c r="B51" s="89"/>
      <c r="C51" s="219" t="s">
        <v>30</v>
      </c>
      <c r="D51" s="219">
        <v>2</v>
      </c>
      <c r="E51" s="226"/>
      <c r="F51" s="226"/>
    </row>
    <row r="52" spans="1:6" ht="141.75">
      <c r="A52" s="219">
        <v>9</v>
      </c>
      <c r="B52" s="89" t="s">
        <v>868</v>
      </c>
      <c r="C52" s="219"/>
      <c r="D52" s="219"/>
      <c r="E52" s="226"/>
      <c r="F52" s="226"/>
    </row>
    <row r="53" spans="1:6">
      <c r="A53" s="219"/>
      <c r="B53" s="89" t="s">
        <v>503</v>
      </c>
      <c r="C53" s="219" t="s">
        <v>30</v>
      </c>
      <c r="D53" s="219">
        <v>6</v>
      </c>
      <c r="E53" s="226"/>
      <c r="F53" s="226"/>
    </row>
    <row r="54" spans="1:6">
      <c r="A54" s="219"/>
      <c r="B54" s="89" t="s">
        <v>505</v>
      </c>
      <c r="C54" s="219" t="s">
        <v>30</v>
      </c>
      <c r="D54" s="219">
        <v>1</v>
      </c>
      <c r="E54" s="226"/>
      <c r="F54" s="226"/>
    </row>
    <row r="55" spans="1:6">
      <c r="A55" s="219"/>
      <c r="B55" s="89" t="s">
        <v>482</v>
      </c>
      <c r="C55" s="219" t="s">
        <v>30</v>
      </c>
      <c r="D55" s="219">
        <v>5</v>
      </c>
      <c r="E55" s="226"/>
      <c r="F55" s="226"/>
    </row>
    <row r="56" spans="1:6">
      <c r="A56" s="219"/>
      <c r="B56" s="89" t="s">
        <v>477</v>
      </c>
      <c r="C56" s="219" t="s">
        <v>30</v>
      </c>
      <c r="D56" s="219">
        <v>5</v>
      </c>
      <c r="E56" s="226"/>
      <c r="F56" s="226"/>
    </row>
    <row r="57" spans="1:6">
      <c r="A57" s="219"/>
      <c r="B57" s="89" t="s">
        <v>502</v>
      </c>
      <c r="C57" s="219" t="s">
        <v>30</v>
      </c>
      <c r="D57" s="219">
        <v>1</v>
      </c>
      <c r="E57" s="226"/>
      <c r="F57" s="226"/>
    </row>
    <row r="58" spans="1:6" ht="186.75" customHeight="1">
      <c r="A58" s="219">
        <v>10</v>
      </c>
      <c r="B58" s="240" t="s">
        <v>869</v>
      </c>
      <c r="C58" s="219"/>
      <c r="D58" s="219"/>
      <c r="E58" s="226"/>
      <c r="F58" s="226"/>
    </row>
    <row r="59" spans="1:6">
      <c r="A59" s="219"/>
      <c r="B59" s="89" t="s">
        <v>505</v>
      </c>
      <c r="C59" s="219" t="s">
        <v>30</v>
      </c>
      <c r="D59" s="219">
        <v>1</v>
      </c>
      <c r="E59" s="226"/>
      <c r="F59" s="226"/>
    </row>
    <row r="60" spans="1:6">
      <c r="A60" s="219"/>
      <c r="B60" s="89" t="s">
        <v>482</v>
      </c>
      <c r="C60" s="219" t="s">
        <v>30</v>
      </c>
      <c r="D60" s="219">
        <v>5</v>
      </c>
      <c r="E60" s="226"/>
      <c r="F60" s="226"/>
    </row>
    <row r="61" spans="1:6">
      <c r="A61" s="219"/>
      <c r="B61" s="89" t="s">
        <v>477</v>
      </c>
      <c r="C61" s="219" t="s">
        <v>30</v>
      </c>
      <c r="D61" s="219">
        <v>7</v>
      </c>
      <c r="E61" s="226"/>
      <c r="F61" s="226"/>
    </row>
    <row r="62" spans="1:6">
      <c r="A62" s="219"/>
      <c r="B62" s="89" t="s">
        <v>502</v>
      </c>
      <c r="C62" s="219" t="s">
        <v>30</v>
      </c>
      <c r="D62" s="219">
        <v>1</v>
      </c>
      <c r="E62" s="226"/>
      <c r="F62" s="226"/>
    </row>
    <row r="63" spans="1:6">
      <c r="A63" s="219">
        <v>11</v>
      </c>
      <c r="B63" s="89" t="s">
        <v>504</v>
      </c>
      <c r="C63" s="219"/>
      <c r="D63" s="219"/>
      <c r="E63" s="226"/>
      <c r="F63" s="226"/>
    </row>
    <row r="64" spans="1:6">
      <c r="A64" s="219"/>
      <c r="B64" s="89" t="s">
        <v>503</v>
      </c>
      <c r="C64" s="219" t="s">
        <v>30</v>
      </c>
      <c r="D64" s="219">
        <v>1</v>
      </c>
      <c r="E64" s="226"/>
      <c r="F64" s="226"/>
    </row>
    <row r="65" spans="1:6">
      <c r="A65" s="219"/>
      <c r="B65" s="89" t="s">
        <v>477</v>
      </c>
      <c r="C65" s="219" t="s">
        <v>30</v>
      </c>
      <c r="D65" s="219">
        <v>1</v>
      </c>
      <c r="E65" s="226"/>
      <c r="F65" s="226"/>
    </row>
    <row r="66" spans="1:6" ht="47.25">
      <c r="A66" s="219">
        <v>12</v>
      </c>
      <c r="B66" s="89" t="s">
        <v>870</v>
      </c>
      <c r="C66" s="219"/>
      <c r="D66" s="219"/>
      <c r="E66" s="226"/>
      <c r="F66" s="226"/>
    </row>
    <row r="67" spans="1:6">
      <c r="A67" s="219"/>
      <c r="B67" s="89" t="s">
        <v>503</v>
      </c>
      <c r="C67" s="219" t="s">
        <v>30</v>
      </c>
      <c r="D67" s="219">
        <v>1</v>
      </c>
      <c r="E67" s="226"/>
      <c r="F67" s="226"/>
    </row>
    <row r="68" spans="1:6" ht="110.25">
      <c r="A68" s="219">
        <v>13</v>
      </c>
      <c r="B68" s="89" t="s">
        <v>871</v>
      </c>
      <c r="C68" s="219"/>
      <c r="D68" s="219"/>
      <c r="E68" s="226"/>
      <c r="F68" s="226"/>
    </row>
    <row r="69" spans="1:6">
      <c r="A69" s="219"/>
      <c r="B69" s="89" t="s">
        <v>502</v>
      </c>
      <c r="C69" s="219" t="s">
        <v>30</v>
      </c>
      <c r="D69" s="219">
        <v>1</v>
      </c>
      <c r="E69" s="226"/>
      <c r="F69" s="226"/>
    </row>
    <row r="70" spans="1:6" ht="47.25">
      <c r="A70" s="219">
        <v>14</v>
      </c>
      <c r="B70" s="89" t="s">
        <v>501</v>
      </c>
      <c r="C70" s="219"/>
      <c r="D70" s="219"/>
      <c r="E70" s="226"/>
      <c r="F70" s="226"/>
    </row>
    <row r="71" spans="1:6">
      <c r="A71" s="219"/>
      <c r="B71" s="89" t="s">
        <v>500</v>
      </c>
      <c r="C71" s="219" t="s">
        <v>56</v>
      </c>
      <c r="D71" s="219">
        <v>48</v>
      </c>
      <c r="E71" s="226"/>
      <c r="F71" s="226"/>
    </row>
    <row r="72" spans="1:6">
      <c r="A72" s="219"/>
      <c r="B72" s="89" t="s">
        <v>499</v>
      </c>
      <c r="C72" s="219" t="s">
        <v>56</v>
      </c>
      <c r="D72" s="219">
        <v>36</v>
      </c>
      <c r="E72" s="226"/>
      <c r="F72" s="226"/>
    </row>
    <row r="73" spans="1:6">
      <c r="A73" s="219"/>
      <c r="B73" s="89" t="s">
        <v>498</v>
      </c>
      <c r="C73" s="219" t="s">
        <v>56</v>
      </c>
      <c r="D73" s="219">
        <v>24</v>
      </c>
      <c r="E73" s="226"/>
      <c r="F73" s="226"/>
    </row>
    <row r="74" spans="1:6">
      <c r="A74" s="219"/>
      <c r="B74" s="89" t="s">
        <v>497</v>
      </c>
      <c r="C74" s="219" t="s">
        <v>56</v>
      </c>
      <c r="D74" s="219">
        <v>6</v>
      </c>
      <c r="E74" s="226"/>
      <c r="F74" s="226"/>
    </row>
    <row r="75" spans="1:6" ht="60.75" customHeight="1">
      <c r="A75" s="219">
        <v>15</v>
      </c>
      <c r="B75" s="240" t="s">
        <v>496</v>
      </c>
      <c r="C75" s="219"/>
      <c r="D75" s="219"/>
      <c r="E75" s="226"/>
      <c r="F75" s="226"/>
    </row>
    <row r="76" spans="1:6">
      <c r="A76" s="219"/>
      <c r="B76" s="89"/>
      <c r="C76" s="219"/>
      <c r="D76" s="219">
        <v>1</v>
      </c>
      <c r="E76" s="226"/>
      <c r="F76" s="226"/>
    </row>
    <row r="77" spans="1:6" ht="47.25">
      <c r="A77" s="219">
        <v>16</v>
      </c>
      <c r="B77" s="89" t="s">
        <v>495</v>
      </c>
      <c r="C77" s="219"/>
      <c r="D77" s="219"/>
      <c r="E77" s="226"/>
      <c r="F77" s="226"/>
    </row>
    <row r="78" spans="1:6">
      <c r="A78" s="219"/>
      <c r="B78" s="89"/>
      <c r="C78" s="219" t="s">
        <v>30</v>
      </c>
      <c r="D78" s="219">
        <v>1</v>
      </c>
      <c r="E78" s="226"/>
      <c r="F78" s="226"/>
    </row>
    <row r="79" spans="1:6">
      <c r="A79" s="219">
        <v>17</v>
      </c>
      <c r="B79" s="89" t="s">
        <v>494</v>
      </c>
      <c r="C79" s="219"/>
      <c r="D79" s="219"/>
      <c r="E79" s="226"/>
      <c r="F79" s="226"/>
    </row>
    <row r="80" spans="1:6">
      <c r="A80" s="219"/>
      <c r="B80" s="89"/>
      <c r="C80" s="219" t="s">
        <v>30</v>
      </c>
      <c r="D80" s="219">
        <v>6</v>
      </c>
      <c r="E80" s="226"/>
      <c r="F80" s="226"/>
    </row>
    <row r="81" spans="1:6">
      <c r="A81" s="219">
        <v>17</v>
      </c>
      <c r="B81" s="89" t="s">
        <v>493</v>
      </c>
      <c r="C81" s="219"/>
      <c r="D81" s="219"/>
      <c r="E81" s="226"/>
      <c r="F81" s="226"/>
    </row>
    <row r="82" spans="1:6">
      <c r="A82" s="219"/>
      <c r="B82" s="89"/>
      <c r="C82" s="219" t="s">
        <v>30</v>
      </c>
      <c r="D82" s="219">
        <v>2</v>
      </c>
      <c r="E82" s="226"/>
      <c r="F82" s="226"/>
    </row>
    <row r="83" spans="1:6">
      <c r="A83" s="219">
        <v>18</v>
      </c>
      <c r="B83" s="89" t="s">
        <v>492</v>
      </c>
      <c r="C83" s="219"/>
      <c r="D83" s="219"/>
      <c r="E83" s="226"/>
      <c r="F83" s="226"/>
    </row>
    <row r="84" spans="1:6">
      <c r="A84" s="219"/>
      <c r="B84" s="89"/>
      <c r="C84" s="219" t="s">
        <v>30</v>
      </c>
      <c r="D84" s="219">
        <v>8</v>
      </c>
      <c r="E84" s="226"/>
      <c r="F84" s="226"/>
    </row>
    <row r="85" spans="1:6" ht="88.15" customHeight="1">
      <c r="A85" s="219">
        <v>19</v>
      </c>
      <c r="B85" s="89" t="s">
        <v>872</v>
      </c>
      <c r="C85" s="219"/>
      <c r="D85" s="219"/>
      <c r="E85" s="226"/>
      <c r="F85" s="226"/>
    </row>
    <row r="86" spans="1:6" ht="16.5" thickBot="1">
      <c r="A86" s="219"/>
      <c r="B86" s="216"/>
      <c r="C86" s="215" t="s">
        <v>176</v>
      </c>
      <c r="D86" s="215"/>
      <c r="E86" s="320"/>
      <c r="F86" s="320"/>
    </row>
    <row r="87" spans="1:6">
      <c r="A87" s="219"/>
      <c r="B87" s="231" t="s">
        <v>491</v>
      </c>
      <c r="C87" s="227"/>
      <c r="D87" s="227"/>
      <c r="E87" s="321"/>
      <c r="F87" s="323"/>
    </row>
    <row r="88" spans="1:6">
      <c r="A88" s="219"/>
      <c r="B88" s="230"/>
      <c r="C88" s="229"/>
      <c r="D88" s="229"/>
      <c r="E88" s="324"/>
      <c r="F88" s="226"/>
    </row>
    <row r="89" spans="1:6">
      <c r="A89" s="219"/>
      <c r="B89" s="569" t="s">
        <v>466</v>
      </c>
      <c r="C89" s="570"/>
      <c r="D89" s="570"/>
      <c r="E89" s="571"/>
      <c r="F89" s="226"/>
    </row>
    <row r="90" spans="1:6">
      <c r="A90" s="219">
        <v>1</v>
      </c>
      <c r="B90" s="89" t="s">
        <v>490</v>
      </c>
      <c r="C90" s="219"/>
      <c r="D90" s="219"/>
      <c r="E90" s="226"/>
      <c r="F90" s="226"/>
    </row>
    <row r="91" spans="1:6">
      <c r="A91" s="219"/>
      <c r="B91" s="89" t="s">
        <v>489</v>
      </c>
      <c r="C91" s="219" t="s">
        <v>56</v>
      </c>
      <c r="D91" s="219">
        <v>40</v>
      </c>
      <c r="E91" s="226"/>
      <c r="F91" s="226"/>
    </row>
    <row r="92" spans="1:6">
      <c r="A92" s="219"/>
      <c r="B92" s="89" t="s">
        <v>483</v>
      </c>
      <c r="C92" s="219" t="s">
        <v>56</v>
      </c>
      <c r="D92" s="219">
        <v>16</v>
      </c>
      <c r="E92" s="226"/>
      <c r="F92" s="226"/>
    </row>
    <row r="93" spans="1:6">
      <c r="A93" s="219"/>
      <c r="B93" s="89" t="s">
        <v>488</v>
      </c>
      <c r="C93" s="219" t="s">
        <v>56</v>
      </c>
      <c r="D93" s="219">
        <v>35</v>
      </c>
      <c r="E93" s="226"/>
      <c r="F93" s="226"/>
    </row>
    <row r="94" spans="1:6" ht="47.25">
      <c r="A94" s="219">
        <v>2</v>
      </c>
      <c r="B94" s="89" t="s">
        <v>487</v>
      </c>
      <c r="C94" s="219" t="s">
        <v>486</v>
      </c>
      <c r="D94" s="219">
        <v>1</v>
      </c>
      <c r="E94" s="226"/>
      <c r="F94" s="226"/>
    </row>
    <row r="95" spans="1:6" ht="31.5">
      <c r="A95" s="219">
        <v>3</v>
      </c>
      <c r="B95" s="89" t="s">
        <v>485</v>
      </c>
      <c r="C95" s="219"/>
      <c r="D95" s="219"/>
      <c r="E95" s="226"/>
      <c r="F95" s="226"/>
    </row>
    <row r="96" spans="1:6">
      <c r="A96" s="219"/>
      <c r="B96" s="89" t="s">
        <v>484</v>
      </c>
      <c r="C96" s="219" t="s">
        <v>56</v>
      </c>
      <c r="D96" s="219">
        <v>14</v>
      </c>
      <c r="E96" s="226"/>
      <c r="F96" s="226"/>
    </row>
    <row r="97" spans="1:6">
      <c r="A97" s="219"/>
      <c r="B97" s="89" t="s">
        <v>483</v>
      </c>
      <c r="C97" s="219" t="s">
        <v>56</v>
      </c>
      <c r="D97" s="219">
        <v>8</v>
      </c>
      <c r="E97" s="226"/>
      <c r="F97" s="226"/>
    </row>
    <row r="98" spans="1:6" ht="31.5">
      <c r="A98" s="219">
        <v>4</v>
      </c>
      <c r="B98" s="89" t="s">
        <v>873</v>
      </c>
      <c r="C98" s="219"/>
      <c r="D98" s="219"/>
      <c r="E98" s="226"/>
      <c r="F98" s="226"/>
    </row>
    <row r="99" spans="1:6">
      <c r="A99" s="219"/>
      <c r="B99" s="89" t="s">
        <v>477</v>
      </c>
      <c r="C99" s="219" t="s">
        <v>30</v>
      </c>
      <c r="D99" s="219">
        <v>3</v>
      </c>
      <c r="E99" s="226"/>
      <c r="F99" s="226"/>
    </row>
    <row r="100" spans="1:6">
      <c r="A100" s="219"/>
      <c r="B100" s="89" t="s">
        <v>482</v>
      </c>
      <c r="C100" s="219" t="s">
        <v>30</v>
      </c>
      <c r="D100" s="219">
        <v>2</v>
      </c>
      <c r="E100" s="226"/>
      <c r="F100" s="226"/>
    </row>
    <row r="101" spans="1:6" ht="47.25">
      <c r="A101" s="219">
        <v>5</v>
      </c>
      <c r="B101" s="89" t="s">
        <v>874</v>
      </c>
      <c r="C101" s="219"/>
      <c r="D101" s="219"/>
      <c r="E101" s="226"/>
      <c r="F101" s="226"/>
    </row>
    <row r="102" spans="1:6">
      <c r="A102" s="219"/>
      <c r="B102" s="89" t="s">
        <v>477</v>
      </c>
      <c r="C102" s="219" t="s">
        <v>30</v>
      </c>
      <c r="D102" s="219">
        <v>3</v>
      </c>
      <c r="E102" s="226"/>
      <c r="F102" s="226"/>
    </row>
    <row r="103" spans="1:6">
      <c r="A103" s="219">
        <v>6</v>
      </c>
      <c r="B103" s="89" t="s">
        <v>481</v>
      </c>
      <c r="C103" s="219"/>
      <c r="D103" s="219"/>
      <c r="E103" s="226"/>
      <c r="F103" s="226"/>
    </row>
    <row r="104" spans="1:6">
      <c r="A104" s="219"/>
      <c r="B104" s="89" t="s">
        <v>480</v>
      </c>
      <c r="C104" s="219"/>
      <c r="D104" s="219"/>
      <c r="E104" s="226"/>
      <c r="F104" s="226"/>
    </row>
    <row r="105" spans="1:6">
      <c r="A105" s="219"/>
      <c r="B105" s="89" t="s">
        <v>479</v>
      </c>
      <c r="C105" s="219" t="s">
        <v>30</v>
      </c>
      <c r="D105" s="219">
        <v>1</v>
      </c>
      <c r="E105" s="226"/>
      <c r="F105" s="226"/>
    </row>
    <row r="106" spans="1:6">
      <c r="A106" s="219">
        <v>7</v>
      </c>
      <c r="B106" s="89" t="s">
        <v>478</v>
      </c>
      <c r="C106" s="219"/>
      <c r="D106" s="219"/>
      <c r="E106" s="226"/>
      <c r="F106" s="226"/>
    </row>
    <row r="107" spans="1:6">
      <c r="A107" s="219"/>
      <c r="B107" s="89" t="s">
        <v>477</v>
      </c>
      <c r="C107" s="219"/>
      <c r="D107" s="219"/>
      <c r="E107" s="226"/>
      <c r="F107" s="226"/>
    </row>
    <row r="108" spans="1:6">
      <c r="A108" s="219"/>
      <c r="B108" s="89" t="s">
        <v>476</v>
      </c>
      <c r="C108" s="219" t="s">
        <v>30</v>
      </c>
      <c r="D108" s="219">
        <v>1</v>
      </c>
      <c r="E108" s="226"/>
      <c r="F108" s="226"/>
    </row>
    <row r="109" spans="1:6">
      <c r="A109" s="219">
        <v>8</v>
      </c>
      <c r="B109" s="89" t="s">
        <v>475</v>
      </c>
      <c r="C109" s="219" t="s">
        <v>30</v>
      </c>
      <c r="D109" s="219">
        <v>2</v>
      </c>
      <c r="E109" s="226"/>
      <c r="F109" s="226"/>
    </row>
    <row r="110" spans="1:6">
      <c r="A110" s="219">
        <v>9</v>
      </c>
      <c r="B110" s="89" t="s">
        <v>474</v>
      </c>
      <c r="C110" s="219" t="s">
        <v>30</v>
      </c>
      <c r="D110" s="219">
        <v>2</v>
      </c>
      <c r="E110" s="226"/>
      <c r="F110" s="226"/>
    </row>
    <row r="111" spans="1:6" ht="108.75" customHeight="1">
      <c r="A111" s="219">
        <v>10</v>
      </c>
      <c r="B111" s="89" t="s">
        <v>875</v>
      </c>
      <c r="C111" s="219"/>
      <c r="D111" s="219">
        <v>1</v>
      </c>
      <c r="E111" s="226"/>
      <c r="F111" s="226"/>
    </row>
    <row r="112" spans="1:6" ht="126">
      <c r="A112" s="219">
        <v>11</v>
      </c>
      <c r="B112" s="89" t="s">
        <v>876</v>
      </c>
      <c r="C112" s="219" t="s">
        <v>30</v>
      </c>
      <c r="D112" s="219">
        <v>12</v>
      </c>
      <c r="E112" s="226"/>
      <c r="F112" s="226"/>
    </row>
    <row r="113" spans="1:6" ht="237" customHeight="1">
      <c r="A113" s="219">
        <v>12</v>
      </c>
      <c r="B113" s="89" t="s">
        <v>877</v>
      </c>
      <c r="C113" s="219" t="s">
        <v>30</v>
      </c>
      <c r="D113" s="219">
        <v>1</v>
      </c>
      <c r="E113" s="226"/>
      <c r="F113" s="226"/>
    </row>
    <row r="114" spans="1:6" ht="78.75">
      <c r="A114" s="219">
        <v>13</v>
      </c>
      <c r="B114" s="89" t="s">
        <v>878</v>
      </c>
      <c r="C114" s="219" t="s">
        <v>473</v>
      </c>
      <c r="D114" s="219">
        <v>1</v>
      </c>
      <c r="E114" s="226"/>
      <c r="F114" s="226"/>
    </row>
    <row r="115" spans="1:6" ht="63">
      <c r="A115" s="219">
        <v>14</v>
      </c>
      <c r="B115" s="89" t="s">
        <v>879</v>
      </c>
      <c r="C115" s="219" t="s">
        <v>472</v>
      </c>
      <c r="D115" s="219">
        <v>220</v>
      </c>
      <c r="E115" s="226"/>
      <c r="F115" s="226"/>
    </row>
    <row r="116" spans="1:6" ht="252">
      <c r="A116" s="219">
        <v>15</v>
      </c>
      <c r="B116" s="89" t="s">
        <v>880</v>
      </c>
      <c r="C116" s="219" t="s">
        <v>30</v>
      </c>
      <c r="D116" s="219">
        <v>1</v>
      </c>
      <c r="E116" s="226"/>
      <c r="F116" s="226"/>
    </row>
    <row r="117" spans="1:6" ht="16.5" thickBot="1">
      <c r="A117" s="219"/>
      <c r="B117" s="228" t="s">
        <v>471</v>
      </c>
      <c r="C117" s="215"/>
      <c r="D117" s="215"/>
      <c r="E117" s="320"/>
      <c r="F117" s="326"/>
    </row>
    <row r="118" spans="1:6">
      <c r="A118" s="219"/>
      <c r="B118" s="559" t="s">
        <v>465</v>
      </c>
      <c r="C118" s="560"/>
      <c r="D118" s="560"/>
      <c r="E118" s="561"/>
      <c r="F118" s="321"/>
    </row>
    <row r="119" spans="1:6" ht="244.5" customHeight="1">
      <c r="A119" s="219"/>
      <c r="B119" s="247" t="s">
        <v>881</v>
      </c>
      <c r="C119" s="219"/>
      <c r="D119" s="219"/>
      <c r="E119" s="226"/>
      <c r="F119" s="226"/>
    </row>
    <row r="120" spans="1:6">
      <c r="A120" s="219"/>
      <c r="B120" s="89"/>
      <c r="C120" s="219" t="s">
        <v>30</v>
      </c>
      <c r="D120" s="219">
        <v>6</v>
      </c>
      <c r="E120" s="226"/>
      <c r="F120" s="226"/>
    </row>
    <row r="121" spans="1:6">
      <c r="A121" s="219"/>
      <c r="B121" s="89" t="s">
        <v>470</v>
      </c>
      <c r="C121" s="219"/>
      <c r="D121" s="219"/>
      <c r="E121" s="226"/>
      <c r="F121" s="327"/>
    </row>
    <row r="122" spans="1:6" s="222" customFormat="1">
      <c r="A122" s="224"/>
      <c r="B122" s="225"/>
      <c r="C122" s="224"/>
      <c r="D122" s="224"/>
      <c r="E122" s="223"/>
      <c r="F122" s="223"/>
    </row>
    <row r="123" spans="1:6" s="222" customFormat="1" ht="16.5" thickBot="1">
      <c r="A123" s="224"/>
      <c r="B123" s="225"/>
      <c r="C123" s="224"/>
      <c r="D123" s="224"/>
      <c r="E123" s="223"/>
      <c r="F123" s="223"/>
    </row>
    <row r="124" spans="1:6">
      <c r="A124" s="221"/>
      <c r="B124" s="562" t="s">
        <v>469</v>
      </c>
      <c r="C124" s="563"/>
      <c r="D124" s="563"/>
      <c r="E124" s="564"/>
      <c r="F124" s="325"/>
    </row>
    <row r="125" spans="1:6">
      <c r="A125" s="220">
        <v>1</v>
      </c>
      <c r="B125" s="89" t="s">
        <v>468</v>
      </c>
      <c r="C125" s="219"/>
      <c r="D125" s="219"/>
      <c r="E125" s="226"/>
      <c r="F125" s="218"/>
    </row>
    <row r="126" spans="1:6">
      <c r="A126" s="220">
        <v>2</v>
      </c>
      <c r="B126" s="89" t="s">
        <v>467</v>
      </c>
      <c r="C126" s="219"/>
      <c r="D126" s="219"/>
      <c r="E126" s="226"/>
      <c r="F126" s="218"/>
    </row>
    <row r="127" spans="1:6">
      <c r="A127" s="220">
        <v>3</v>
      </c>
      <c r="B127" s="89" t="s">
        <v>466</v>
      </c>
      <c r="C127" s="219"/>
      <c r="D127" s="219"/>
      <c r="E127" s="226"/>
      <c r="F127" s="218"/>
    </row>
    <row r="128" spans="1:6">
      <c r="A128" s="220">
        <v>4</v>
      </c>
      <c r="B128" s="89" t="s">
        <v>465</v>
      </c>
      <c r="C128" s="219"/>
      <c r="D128" s="219"/>
      <c r="E128" s="226"/>
      <c r="F128" s="218"/>
    </row>
    <row r="129" spans="1:6" ht="16.5" thickBot="1">
      <c r="A129" s="217"/>
      <c r="B129" s="216" t="s">
        <v>32</v>
      </c>
      <c r="C129" s="215"/>
      <c r="D129" s="215"/>
      <c r="E129" s="320"/>
      <c r="F129" s="328"/>
    </row>
  </sheetData>
  <mergeCells count="7">
    <mergeCell ref="B118:E118"/>
    <mergeCell ref="B124:E124"/>
    <mergeCell ref="A2:F2"/>
    <mergeCell ref="A3:F6"/>
    <mergeCell ref="B9:E9"/>
    <mergeCell ref="B35:E35"/>
    <mergeCell ref="B89:E89"/>
  </mergeCells>
  <pageMargins left="0.7" right="0.7" top="0.75" bottom="0.75" header="0.3" footer="0.3"/>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view="pageBreakPreview" zoomScale="90" zoomScaleNormal="96" zoomScaleSheetLayoutView="90" workbookViewId="0">
      <selection activeCell="R6" sqref="R6"/>
    </sheetView>
  </sheetViews>
  <sheetFormatPr defaultColWidth="9.140625" defaultRowHeight="15.75"/>
  <cols>
    <col min="1" max="1" width="3.7109375" style="344" customWidth="1"/>
    <col min="2" max="2" width="53" style="214" customWidth="1"/>
    <col min="3" max="3" width="6" style="346" customWidth="1"/>
    <col min="4" max="4" width="9.5703125" style="347" customWidth="1"/>
    <col min="5" max="5" width="14.7109375" style="347" customWidth="1"/>
    <col min="6" max="6" width="15.5703125" style="347" customWidth="1"/>
    <col min="7" max="16384" width="9.140625" style="330"/>
  </cols>
  <sheetData>
    <row r="1" spans="1:6">
      <c r="A1" s="602" t="s">
        <v>177</v>
      </c>
      <c r="B1" s="603"/>
      <c r="C1" s="603"/>
      <c r="D1" s="603"/>
      <c r="E1" s="603"/>
      <c r="F1" s="604"/>
    </row>
    <row r="2" spans="1:6" ht="16.5" thickBot="1">
      <c r="A2" s="605" t="s">
        <v>115</v>
      </c>
      <c r="B2" s="606"/>
      <c r="C2" s="606"/>
      <c r="D2" s="606"/>
      <c r="E2" s="606"/>
      <c r="F2" s="607"/>
    </row>
    <row r="3" spans="1:6" s="331" customFormat="1" ht="38.25" customHeight="1">
      <c r="A3" s="568" t="s">
        <v>800</v>
      </c>
      <c r="B3" s="568"/>
      <c r="C3" s="568"/>
      <c r="D3" s="568"/>
      <c r="E3" s="568"/>
      <c r="F3" s="568"/>
    </row>
    <row r="4" spans="1:6" s="332" customFormat="1" ht="75" customHeight="1">
      <c r="A4" s="500"/>
      <c r="B4" s="500"/>
      <c r="C4" s="500"/>
      <c r="D4" s="500"/>
      <c r="E4" s="500"/>
      <c r="F4" s="500"/>
    </row>
    <row r="5" spans="1:6" s="332" customFormat="1" ht="75" customHeight="1">
      <c r="A5" s="500"/>
      <c r="B5" s="500"/>
      <c r="C5" s="500"/>
      <c r="D5" s="500"/>
      <c r="E5" s="500"/>
      <c r="F5" s="500"/>
    </row>
    <row r="6" spans="1:6" s="333" customFormat="1" ht="234.75" customHeight="1">
      <c r="A6" s="608"/>
      <c r="B6" s="608"/>
      <c r="C6" s="608"/>
      <c r="D6" s="608"/>
      <c r="E6" s="608"/>
      <c r="F6" s="608"/>
    </row>
    <row r="7" spans="1:6">
      <c r="A7" s="585" t="s">
        <v>178</v>
      </c>
      <c r="B7" s="586"/>
      <c r="C7" s="586"/>
      <c r="D7" s="586"/>
      <c r="E7" s="586"/>
      <c r="F7" s="587"/>
    </row>
    <row r="8" spans="1:6" ht="31.5">
      <c r="A8" s="334" t="s">
        <v>179</v>
      </c>
      <c r="B8" s="335" t="s">
        <v>180</v>
      </c>
      <c r="C8" s="336"/>
      <c r="D8" s="336"/>
      <c r="E8" s="336"/>
      <c r="F8" s="336"/>
    </row>
    <row r="9" spans="1:6">
      <c r="A9" s="336"/>
      <c r="B9" s="337"/>
      <c r="C9" s="338" t="s">
        <v>63</v>
      </c>
      <c r="D9" s="339">
        <v>200</v>
      </c>
      <c r="E9" s="339"/>
      <c r="F9" s="339"/>
    </row>
    <row r="10" spans="1:6" ht="60.6" customHeight="1">
      <c r="A10" s="334" t="s">
        <v>181</v>
      </c>
      <c r="B10" s="89" t="s">
        <v>791</v>
      </c>
      <c r="C10" s="338" t="s">
        <v>182</v>
      </c>
      <c r="D10" s="339">
        <v>155</v>
      </c>
      <c r="E10" s="339"/>
      <c r="F10" s="339"/>
    </row>
    <row r="11" spans="1:6" ht="110.25">
      <c r="A11" s="334" t="s">
        <v>183</v>
      </c>
      <c r="B11" s="240" t="s">
        <v>792</v>
      </c>
      <c r="C11" s="338"/>
      <c r="D11" s="339"/>
      <c r="E11" s="339"/>
      <c r="F11" s="339"/>
    </row>
    <row r="12" spans="1:6">
      <c r="A12" s="334"/>
      <c r="B12" s="90"/>
      <c r="C12" s="338" t="s">
        <v>182</v>
      </c>
      <c r="D12" s="339">
        <v>78</v>
      </c>
      <c r="E12" s="339"/>
      <c r="F12" s="339"/>
    </row>
    <row r="13" spans="1:6" ht="47.25">
      <c r="A13" s="334" t="s">
        <v>184</v>
      </c>
      <c r="B13" s="89" t="s">
        <v>185</v>
      </c>
      <c r="C13" s="338"/>
      <c r="D13" s="339"/>
      <c r="E13" s="341"/>
      <c r="F13" s="339"/>
    </row>
    <row r="14" spans="1:6">
      <c r="A14" s="334"/>
      <c r="B14" s="90"/>
      <c r="C14" s="338" t="s">
        <v>11</v>
      </c>
      <c r="D14" s="339">
        <v>771.76</v>
      </c>
      <c r="E14" s="339"/>
      <c r="F14" s="339"/>
    </row>
    <row r="15" spans="1:6" ht="31.5">
      <c r="A15" s="334" t="s">
        <v>186</v>
      </c>
      <c r="B15" s="89" t="s">
        <v>793</v>
      </c>
      <c r="C15" s="338"/>
      <c r="D15" s="339"/>
      <c r="E15" s="339"/>
      <c r="F15" s="339"/>
    </row>
    <row r="16" spans="1:6">
      <c r="A16" s="334"/>
      <c r="B16" s="90"/>
      <c r="C16" s="338" t="s">
        <v>182</v>
      </c>
      <c r="D16" s="339">
        <v>550</v>
      </c>
      <c r="E16" s="339"/>
      <c r="F16" s="339"/>
    </row>
    <row r="17" spans="1:6" ht="63">
      <c r="A17" s="334" t="s">
        <v>187</v>
      </c>
      <c r="B17" s="89" t="s">
        <v>794</v>
      </c>
      <c r="C17" s="338"/>
      <c r="D17" s="339"/>
      <c r="E17" s="339"/>
      <c r="F17" s="339"/>
    </row>
    <row r="18" spans="1:6">
      <c r="A18" s="334"/>
      <c r="B18" s="90"/>
      <c r="C18" s="338" t="s">
        <v>182</v>
      </c>
      <c r="D18" s="339">
        <v>172</v>
      </c>
      <c r="E18" s="339"/>
      <c r="F18" s="339"/>
    </row>
    <row r="19" spans="1:6" ht="31.5">
      <c r="A19" s="334" t="s">
        <v>188</v>
      </c>
      <c r="B19" s="89" t="s">
        <v>189</v>
      </c>
      <c r="C19" s="338" t="s">
        <v>182</v>
      </c>
      <c r="D19" s="339">
        <v>17</v>
      </c>
      <c r="E19" s="341"/>
      <c r="F19" s="339"/>
    </row>
    <row r="20" spans="1:6" ht="31.5">
      <c r="A20" s="334" t="s">
        <v>190</v>
      </c>
      <c r="B20" s="89" t="s">
        <v>191</v>
      </c>
      <c r="C20" s="338"/>
      <c r="D20" s="339"/>
      <c r="E20" s="339"/>
      <c r="F20" s="339"/>
    </row>
    <row r="21" spans="1:6">
      <c r="A21" s="334"/>
      <c r="B21" s="90"/>
      <c r="C21" s="338" t="s">
        <v>182</v>
      </c>
      <c r="D21" s="339">
        <v>20.76</v>
      </c>
      <c r="E21" s="339"/>
      <c r="F21" s="339"/>
    </row>
    <row r="22" spans="1:6" ht="31.5">
      <c r="A22" s="334" t="s">
        <v>192</v>
      </c>
      <c r="B22" s="89" t="s">
        <v>193</v>
      </c>
      <c r="C22" s="338"/>
      <c r="D22" s="339"/>
      <c r="E22" s="341"/>
      <c r="F22" s="341"/>
    </row>
    <row r="23" spans="1:6">
      <c r="A23" s="334"/>
      <c r="B23" s="89"/>
      <c r="C23" s="338" t="s">
        <v>182</v>
      </c>
      <c r="D23" s="339">
        <v>14</v>
      </c>
      <c r="E23" s="339"/>
      <c r="F23" s="339"/>
    </row>
    <row r="24" spans="1:6" ht="51" customHeight="1">
      <c r="A24" s="334" t="s">
        <v>194</v>
      </c>
      <c r="B24" s="240" t="s">
        <v>795</v>
      </c>
      <c r="C24" s="338"/>
      <c r="D24" s="339"/>
      <c r="E24" s="341"/>
      <c r="F24" s="341"/>
    </row>
    <row r="25" spans="1:6">
      <c r="A25" s="334"/>
      <c r="B25" s="89"/>
      <c r="C25" s="338" t="s">
        <v>11</v>
      </c>
      <c r="D25" s="339">
        <v>425.78</v>
      </c>
      <c r="E25" s="339"/>
      <c r="F25" s="339"/>
    </row>
    <row r="26" spans="1:6" ht="49.5" customHeight="1">
      <c r="A26" s="334" t="s">
        <v>195</v>
      </c>
      <c r="B26" s="240" t="s">
        <v>796</v>
      </c>
      <c r="C26" s="338"/>
      <c r="D26" s="339"/>
      <c r="E26" s="341"/>
      <c r="F26" s="341"/>
    </row>
    <row r="27" spans="1:6">
      <c r="A27" s="334"/>
      <c r="B27" s="89" t="s">
        <v>196</v>
      </c>
      <c r="C27" s="338" t="s">
        <v>63</v>
      </c>
      <c r="D27" s="339">
        <v>78</v>
      </c>
      <c r="E27" s="339"/>
      <c r="F27" s="339"/>
    </row>
    <row r="28" spans="1:6">
      <c r="A28" s="334"/>
      <c r="B28" s="89" t="s">
        <v>197</v>
      </c>
      <c r="C28" s="338" t="s">
        <v>63</v>
      </c>
      <c r="D28" s="339">
        <v>145</v>
      </c>
      <c r="E28" s="339"/>
      <c r="F28" s="339"/>
    </row>
    <row r="29" spans="1:6">
      <c r="A29" s="334"/>
      <c r="B29" s="89" t="s">
        <v>198</v>
      </c>
      <c r="C29" s="338" t="s">
        <v>63</v>
      </c>
      <c r="D29" s="339">
        <v>43</v>
      </c>
      <c r="E29" s="339"/>
      <c r="F29" s="339"/>
    </row>
    <row r="30" spans="1:6" ht="31.5">
      <c r="A30" s="334" t="s">
        <v>199</v>
      </c>
      <c r="B30" s="89" t="s">
        <v>200</v>
      </c>
      <c r="C30" s="338"/>
      <c r="D30" s="339"/>
      <c r="E30" s="341"/>
      <c r="F30" s="341"/>
    </row>
    <row r="31" spans="1:6">
      <c r="A31" s="334"/>
      <c r="B31" s="89" t="s">
        <v>201</v>
      </c>
      <c r="C31" s="338" t="s">
        <v>63</v>
      </c>
      <c r="D31" s="339">
        <v>31</v>
      </c>
      <c r="E31" s="341"/>
      <c r="F31" s="341"/>
    </row>
    <row r="32" spans="1:6">
      <c r="A32" s="334"/>
      <c r="B32" s="89" t="s">
        <v>202</v>
      </c>
      <c r="C32" s="338" t="s">
        <v>63</v>
      </c>
      <c r="D32" s="339">
        <v>25</v>
      </c>
      <c r="E32" s="341"/>
      <c r="F32" s="341"/>
    </row>
    <row r="33" spans="1:6" ht="31.5">
      <c r="A33" s="334" t="s">
        <v>203</v>
      </c>
      <c r="B33" s="246" t="s">
        <v>271</v>
      </c>
      <c r="C33" s="338"/>
      <c r="D33" s="339"/>
      <c r="E33" s="341"/>
      <c r="F33" s="341"/>
    </row>
    <row r="34" spans="1:6">
      <c r="A34" s="334"/>
      <c r="B34" s="89"/>
      <c r="C34" s="338" t="s">
        <v>63</v>
      </c>
      <c r="D34" s="339">
        <v>76</v>
      </c>
      <c r="E34" s="339"/>
      <c r="F34" s="339"/>
    </row>
    <row r="35" spans="1:6">
      <c r="A35" s="334" t="s">
        <v>204</v>
      </c>
      <c r="B35" s="89" t="s">
        <v>205</v>
      </c>
      <c r="C35" s="338"/>
      <c r="D35" s="339"/>
      <c r="E35" s="341"/>
      <c r="F35" s="341"/>
    </row>
    <row r="36" spans="1:6">
      <c r="A36" s="334"/>
      <c r="B36" s="89"/>
      <c r="C36" s="338" t="s">
        <v>11</v>
      </c>
      <c r="D36" s="339">
        <v>25</v>
      </c>
      <c r="E36" s="339"/>
      <c r="F36" s="339"/>
    </row>
    <row r="37" spans="1:6">
      <c r="A37" s="334" t="s">
        <v>206</v>
      </c>
      <c r="B37" s="89" t="s">
        <v>207</v>
      </c>
      <c r="C37" s="338"/>
      <c r="D37" s="339"/>
      <c r="E37" s="339"/>
      <c r="F37" s="339"/>
    </row>
    <row r="38" spans="1:6">
      <c r="A38" s="334"/>
      <c r="B38" s="89"/>
      <c r="C38" s="338" t="s">
        <v>30</v>
      </c>
      <c r="D38" s="339">
        <v>1</v>
      </c>
      <c r="E38" s="339"/>
      <c r="F38" s="339"/>
    </row>
    <row r="39" spans="1:6">
      <c r="A39" s="334" t="s">
        <v>208</v>
      </c>
      <c r="B39" s="89" t="s">
        <v>209</v>
      </c>
      <c r="C39" s="338"/>
      <c r="D39" s="339"/>
      <c r="E39" s="339"/>
      <c r="F39" s="339"/>
    </row>
    <row r="40" spans="1:6">
      <c r="A40" s="334"/>
      <c r="B40" s="89"/>
      <c r="C40" s="338" t="s">
        <v>30</v>
      </c>
      <c r="D40" s="339">
        <v>1</v>
      </c>
      <c r="E40" s="339"/>
      <c r="F40" s="339"/>
    </row>
    <row r="41" spans="1:6">
      <c r="A41" s="342"/>
      <c r="B41" s="599" t="s">
        <v>210</v>
      </c>
      <c r="C41" s="600"/>
      <c r="D41" s="600"/>
      <c r="E41" s="601"/>
      <c r="F41" s="343"/>
    </row>
    <row r="42" spans="1:6">
      <c r="B42" s="345"/>
    </row>
    <row r="43" spans="1:6" s="329" customFormat="1" ht="15" customHeight="1">
      <c r="A43" s="579" t="s">
        <v>211</v>
      </c>
      <c r="B43" s="580"/>
      <c r="C43" s="580"/>
      <c r="D43" s="580"/>
      <c r="E43" s="580"/>
      <c r="F43" s="581"/>
    </row>
    <row r="44" spans="1:6" s="329" customFormat="1" ht="15" customHeight="1">
      <c r="A44" s="582" t="s">
        <v>115</v>
      </c>
      <c r="B44" s="583"/>
      <c r="C44" s="583"/>
      <c r="D44" s="583"/>
      <c r="E44" s="583"/>
      <c r="F44" s="584"/>
    </row>
    <row r="45" spans="1:6" s="329" customFormat="1" ht="106.5" customHeight="1">
      <c r="A45" s="585" t="s">
        <v>178</v>
      </c>
      <c r="B45" s="586"/>
      <c r="C45" s="586"/>
      <c r="D45" s="586"/>
      <c r="E45" s="586"/>
      <c r="F45" s="587"/>
    </row>
    <row r="46" spans="1:6" s="329" customFormat="1" ht="31.5" customHeight="1">
      <c r="A46" s="334" t="s">
        <v>179</v>
      </c>
      <c r="B46" s="335" t="s">
        <v>180</v>
      </c>
      <c r="C46" s="348"/>
      <c r="D46" s="348"/>
      <c r="E46" s="348"/>
      <c r="F46" s="348"/>
    </row>
    <row r="47" spans="1:6" s="329" customFormat="1" ht="15" customHeight="1">
      <c r="A47" s="348"/>
      <c r="B47" s="349"/>
      <c r="C47" s="338" t="s">
        <v>176</v>
      </c>
      <c r="D47" s="339">
        <v>1</v>
      </c>
      <c r="E47" s="339"/>
      <c r="F47" s="339"/>
    </row>
    <row r="48" spans="1:6" s="340" customFormat="1" ht="111.75" customHeight="1">
      <c r="A48" s="334" t="s">
        <v>181</v>
      </c>
      <c r="B48" s="240" t="s">
        <v>797</v>
      </c>
      <c r="C48" s="338"/>
      <c r="D48" s="339"/>
      <c r="E48" s="339"/>
      <c r="F48" s="339"/>
    </row>
    <row r="49" spans="1:6" s="340" customFormat="1" ht="15" customHeight="1">
      <c r="A49" s="334"/>
      <c r="B49" s="90"/>
      <c r="C49" s="338" t="s">
        <v>182</v>
      </c>
      <c r="D49" s="339">
        <v>120</v>
      </c>
      <c r="E49" s="339"/>
      <c r="F49" s="339"/>
    </row>
    <row r="50" spans="1:6" s="340" customFormat="1" ht="65.25" customHeight="1">
      <c r="A50" s="334" t="s">
        <v>183</v>
      </c>
      <c r="B50" s="89" t="s">
        <v>212</v>
      </c>
      <c r="C50" s="338"/>
      <c r="D50" s="339"/>
      <c r="E50" s="341"/>
      <c r="F50" s="339"/>
    </row>
    <row r="51" spans="1:6" s="340" customFormat="1" ht="15" customHeight="1">
      <c r="A51" s="334"/>
      <c r="B51" s="90"/>
      <c r="C51" s="338" t="s">
        <v>11</v>
      </c>
      <c r="D51" s="339">
        <v>485</v>
      </c>
      <c r="E51" s="339"/>
      <c r="F51" s="339"/>
    </row>
    <row r="52" spans="1:6" s="340" customFormat="1" ht="147.75" customHeight="1">
      <c r="A52" s="334" t="s">
        <v>184</v>
      </c>
      <c r="B52" s="90" t="s">
        <v>213</v>
      </c>
      <c r="C52" s="338"/>
      <c r="D52" s="339"/>
      <c r="E52" s="339"/>
      <c r="F52" s="339"/>
    </row>
    <row r="53" spans="1:6" s="340" customFormat="1" ht="15" customHeight="1">
      <c r="A53" s="334"/>
      <c r="B53" s="90"/>
      <c r="C53" s="338" t="s">
        <v>182</v>
      </c>
      <c r="D53" s="339">
        <f>SUM(18*0.15*0.33*1.6+6.6*1.6)*2</f>
        <v>23.9712</v>
      </c>
      <c r="E53" s="339"/>
      <c r="F53" s="339"/>
    </row>
    <row r="54" spans="1:6" s="340" customFormat="1" ht="75" customHeight="1">
      <c r="A54" s="334" t="s">
        <v>186</v>
      </c>
      <c r="B54" s="89" t="s">
        <v>214</v>
      </c>
      <c r="C54" s="338"/>
      <c r="D54" s="339"/>
      <c r="E54" s="339"/>
      <c r="F54" s="339"/>
    </row>
    <row r="55" spans="1:6" s="340" customFormat="1" ht="15" customHeight="1">
      <c r="A55" s="334"/>
      <c r="B55" s="90"/>
      <c r="C55" s="338" t="s">
        <v>182</v>
      </c>
      <c r="D55" s="339">
        <v>110</v>
      </c>
      <c r="E55" s="339"/>
      <c r="F55" s="339"/>
    </row>
    <row r="56" spans="1:6" s="340" customFormat="1" ht="43.5" customHeight="1">
      <c r="A56" s="334" t="s">
        <v>187</v>
      </c>
      <c r="B56" s="89" t="s">
        <v>215</v>
      </c>
      <c r="C56" s="338"/>
      <c r="D56" s="339"/>
      <c r="E56" s="339"/>
      <c r="F56" s="339"/>
    </row>
    <row r="57" spans="1:6" s="340" customFormat="1" ht="15" customHeight="1">
      <c r="A57" s="334"/>
      <c r="B57" s="90"/>
      <c r="C57" s="338" t="s">
        <v>11</v>
      </c>
      <c r="D57" s="339">
        <v>56</v>
      </c>
      <c r="E57" s="339"/>
      <c r="F57" s="339"/>
    </row>
    <row r="58" spans="1:6" s="340" customFormat="1" ht="129" customHeight="1">
      <c r="A58" s="334" t="s">
        <v>188</v>
      </c>
      <c r="B58" s="89" t="s">
        <v>216</v>
      </c>
      <c r="C58" s="338"/>
      <c r="D58" s="339"/>
      <c r="E58" s="341"/>
      <c r="F58" s="339"/>
    </row>
    <row r="59" spans="1:6" s="340" customFormat="1" ht="15" customHeight="1">
      <c r="A59" s="334"/>
      <c r="B59" s="90" t="s">
        <v>217</v>
      </c>
      <c r="C59" s="338" t="s">
        <v>11</v>
      </c>
      <c r="D59" s="339">
        <v>15</v>
      </c>
      <c r="E59" s="341"/>
      <c r="F59" s="339"/>
    </row>
    <row r="60" spans="1:6" s="340" customFormat="1" ht="15" customHeight="1">
      <c r="A60" s="334"/>
      <c r="B60" s="90" t="s">
        <v>218</v>
      </c>
      <c r="C60" s="338" t="s">
        <v>11</v>
      </c>
      <c r="D60" s="339">
        <v>20</v>
      </c>
      <c r="E60" s="341"/>
      <c r="F60" s="339"/>
    </row>
    <row r="61" spans="1:6" s="340" customFormat="1" ht="15" customHeight="1">
      <c r="A61" s="334"/>
      <c r="B61" s="90" t="s">
        <v>219</v>
      </c>
      <c r="C61" s="338" t="s">
        <v>11</v>
      </c>
      <c r="D61" s="339">
        <v>21</v>
      </c>
      <c r="E61" s="341"/>
      <c r="F61" s="339"/>
    </row>
    <row r="62" spans="1:6" s="340" customFormat="1" ht="63" customHeight="1">
      <c r="A62" s="334" t="s">
        <v>190</v>
      </c>
      <c r="B62" s="89" t="s">
        <v>220</v>
      </c>
      <c r="C62" s="338"/>
      <c r="D62" s="339"/>
      <c r="E62" s="339"/>
      <c r="F62" s="339"/>
    </row>
    <row r="63" spans="1:6" s="340" customFormat="1" ht="15" customHeight="1">
      <c r="A63" s="334"/>
      <c r="B63" s="90"/>
      <c r="C63" s="338" t="s">
        <v>56</v>
      </c>
      <c r="D63" s="339">
        <f>SUM(125+15+11+10.5+16)</f>
        <v>177.5</v>
      </c>
      <c r="E63" s="339"/>
      <c r="F63" s="339"/>
    </row>
    <row r="64" spans="1:6" s="340" customFormat="1" ht="75" customHeight="1">
      <c r="A64" s="334" t="s">
        <v>192</v>
      </c>
      <c r="B64" s="89" t="s">
        <v>221</v>
      </c>
      <c r="C64" s="338"/>
      <c r="D64" s="339"/>
      <c r="E64" s="341"/>
      <c r="F64" s="341"/>
    </row>
    <row r="65" spans="1:6" s="340" customFormat="1" ht="15" customHeight="1">
      <c r="A65" s="334"/>
      <c r="B65" s="89"/>
      <c r="C65" s="338" t="s">
        <v>11</v>
      </c>
      <c r="D65" s="339">
        <v>151</v>
      </c>
      <c r="E65" s="339"/>
      <c r="F65" s="339"/>
    </row>
    <row r="66" spans="1:6" s="340" customFormat="1" ht="53.25" customHeight="1">
      <c r="A66" s="334" t="s">
        <v>194</v>
      </c>
      <c r="B66" s="89" t="s">
        <v>222</v>
      </c>
      <c r="C66" s="338"/>
      <c r="D66" s="339"/>
      <c r="E66" s="341"/>
      <c r="F66" s="341"/>
    </row>
    <row r="67" spans="1:6" s="340" customFormat="1" ht="15" customHeight="1">
      <c r="A67" s="334"/>
      <c r="B67" s="89"/>
      <c r="C67" s="338" t="s">
        <v>11</v>
      </c>
      <c r="D67" s="339">
        <v>221</v>
      </c>
      <c r="E67" s="339"/>
      <c r="F67" s="339"/>
    </row>
    <row r="68" spans="1:6" s="340" customFormat="1" ht="303.75" customHeight="1">
      <c r="A68" s="334" t="s">
        <v>195</v>
      </c>
      <c r="B68" s="240" t="s">
        <v>223</v>
      </c>
      <c r="C68" s="338"/>
      <c r="D68" s="339"/>
      <c r="E68" s="341"/>
      <c r="F68" s="341"/>
    </row>
    <row r="69" spans="1:6" s="340" customFormat="1" ht="15" customHeight="1">
      <c r="A69" s="334"/>
      <c r="B69" s="89"/>
      <c r="C69" s="338" t="s">
        <v>30</v>
      </c>
      <c r="D69" s="339">
        <v>1</v>
      </c>
      <c r="E69" s="339"/>
      <c r="F69" s="339"/>
    </row>
    <row r="70" spans="1:6" s="340" customFormat="1" ht="264" customHeight="1">
      <c r="A70" s="334" t="s">
        <v>199</v>
      </c>
      <c r="B70" s="89" t="s">
        <v>224</v>
      </c>
      <c r="C70" s="338"/>
      <c r="D70" s="339"/>
      <c r="E70" s="341"/>
      <c r="F70" s="341"/>
    </row>
    <row r="71" spans="1:6" s="340" customFormat="1" ht="15" customHeight="1">
      <c r="A71" s="334"/>
      <c r="B71" s="89"/>
      <c r="C71" s="338" t="s">
        <v>30</v>
      </c>
      <c r="D71" s="339">
        <v>1</v>
      </c>
      <c r="E71" s="341"/>
      <c r="F71" s="341"/>
    </row>
    <row r="72" spans="1:6" s="340" customFormat="1" ht="257.25" customHeight="1">
      <c r="A72" s="334" t="s">
        <v>203</v>
      </c>
      <c r="B72" s="350" t="s">
        <v>225</v>
      </c>
      <c r="C72" s="338"/>
      <c r="D72" s="339"/>
      <c r="E72" s="341"/>
      <c r="F72" s="341"/>
    </row>
    <row r="73" spans="1:6" s="340" customFormat="1" ht="15" customHeight="1">
      <c r="A73" s="334"/>
      <c r="B73" s="89"/>
      <c r="C73" s="338" t="s">
        <v>30</v>
      </c>
      <c r="D73" s="339">
        <v>1</v>
      </c>
      <c r="E73" s="339"/>
      <c r="F73" s="339"/>
    </row>
    <row r="74" spans="1:6" s="340" customFormat="1" ht="220.5" customHeight="1">
      <c r="A74" s="334" t="s">
        <v>204</v>
      </c>
      <c r="B74" s="89" t="s">
        <v>226</v>
      </c>
      <c r="C74" s="338"/>
      <c r="D74" s="339"/>
      <c r="E74" s="341"/>
      <c r="F74" s="341"/>
    </row>
    <row r="75" spans="1:6" s="340" customFormat="1" ht="15" customHeight="1">
      <c r="A75" s="334"/>
      <c r="B75" s="89"/>
      <c r="C75" s="338" t="s">
        <v>30</v>
      </c>
      <c r="D75" s="339">
        <v>1</v>
      </c>
      <c r="E75" s="339"/>
      <c r="F75" s="339"/>
    </row>
    <row r="76" spans="1:6" s="340" customFormat="1" ht="217.5" customHeight="1">
      <c r="A76" s="334" t="s">
        <v>206</v>
      </c>
      <c r="B76" s="89" t="s">
        <v>227</v>
      </c>
      <c r="C76" s="338"/>
      <c r="D76" s="339"/>
      <c r="E76" s="339"/>
      <c r="F76" s="339"/>
    </row>
    <row r="77" spans="1:6" s="340" customFormat="1" ht="15" customHeight="1">
      <c r="A77" s="334"/>
      <c r="B77" s="89"/>
      <c r="C77" s="338" t="s">
        <v>30</v>
      </c>
      <c r="D77" s="339">
        <v>1</v>
      </c>
      <c r="E77" s="339"/>
      <c r="F77" s="339"/>
    </row>
    <row r="78" spans="1:6" s="340" customFormat="1" ht="181.5" customHeight="1">
      <c r="A78" s="334" t="s">
        <v>208</v>
      </c>
      <c r="B78" s="240" t="s">
        <v>228</v>
      </c>
      <c r="C78" s="338"/>
      <c r="D78" s="339"/>
      <c r="E78" s="339"/>
      <c r="F78" s="339"/>
    </row>
    <row r="79" spans="1:6" s="340" customFormat="1" ht="15" customHeight="1">
      <c r="A79" s="334"/>
      <c r="B79" s="89"/>
      <c r="C79" s="338" t="s">
        <v>30</v>
      </c>
      <c r="D79" s="339">
        <v>4</v>
      </c>
      <c r="E79" s="339"/>
      <c r="F79" s="339"/>
    </row>
    <row r="80" spans="1:6" s="340" customFormat="1" ht="129" customHeight="1">
      <c r="A80" s="334" t="s">
        <v>229</v>
      </c>
      <c r="B80" s="240" t="s">
        <v>230</v>
      </c>
      <c r="C80" s="338"/>
      <c r="D80" s="339"/>
      <c r="E80" s="339"/>
      <c r="F80" s="339"/>
    </row>
    <row r="81" spans="1:6" s="340" customFormat="1" ht="15" customHeight="1">
      <c r="A81" s="334"/>
      <c r="B81" s="90"/>
      <c r="C81" s="338" t="s">
        <v>30</v>
      </c>
      <c r="D81" s="339">
        <v>2</v>
      </c>
      <c r="E81" s="339"/>
      <c r="F81" s="339"/>
    </row>
    <row r="82" spans="1:6" s="340" customFormat="1" ht="229.5" customHeight="1">
      <c r="A82" s="334" t="s">
        <v>231</v>
      </c>
      <c r="B82" s="90" t="s">
        <v>232</v>
      </c>
      <c r="C82" s="338"/>
      <c r="D82" s="339"/>
      <c r="E82" s="339"/>
      <c r="F82" s="339"/>
    </row>
    <row r="83" spans="1:6" s="340" customFormat="1" ht="15" customHeight="1">
      <c r="A83" s="334"/>
      <c r="B83" s="90" t="s">
        <v>233</v>
      </c>
      <c r="C83" s="338" t="s">
        <v>63</v>
      </c>
      <c r="D83" s="339">
        <v>73</v>
      </c>
      <c r="E83" s="339"/>
      <c r="F83" s="339"/>
    </row>
    <row r="84" spans="1:6" s="340" customFormat="1" ht="15" customHeight="1">
      <c r="A84" s="334"/>
      <c r="B84" s="90" t="s">
        <v>234</v>
      </c>
      <c r="C84" s="338" t="s">
        <v>63</v>
      </c>
      <c r="D84" s="339">
        <v>71</v>
      </c>
      <c r="E84" s="339"/>
      <c r="F84" s="339"/>
    </row>
    <row r="85" spans="1:6" s="340" customFormat="1" ht="197.25" customHeight="1">
      <c r="A85" s="334" t="s">
        <v>235</v>
      </c>
      <c r="B85" s="89" t="s">
        <v>236</v>
      </c>
      <c r="C85" s="338"/>
      <c r="D85" s="339"/>
      <c r="E85" s="339"/>
      <c r="F85" s="339"/>
    </row>
    <row r="86" spans="1:6" s="340" customFormat="1" ht="15" customHeight="1">
      <c r="A86" s="334"/>
      <c r="B86" s="90" t="s">
        <v>237</v>
      </c>
      <c r="C86" s="338" t="s">
        <v>30</v>
      </c>
      <c r="D86" s="339">
        <v>3</v>
      </c>
      <c r="E86" s="339"/>
      <c r="F86" s="339"/>
    </row>
    <row r="87" spans="1:6" s="340" customFormat="1" ht="15" customHeight="1">
      <c r="A87" s="334"/>
      <c r="B87" s="90" t="s">
        <v>238</v>
      </c>
      <c r="C87" s="338" t="s">
        <v>30</v>
      </c>
      <c r="D87" s="339">
        <v>1</v>
      </c>
      <c r="E87" s="339"/>
      <c r="F87" s="339"/>
    </row>
    <row r="88" spans="1:6" s="340" customFormat="1" ht="15" customHeight="1">
      <c r="A88" s="342"/>
      <c r="B88" s="599" t="s">
        <v>210</v>
      </c>
      <c r="C88" s="600"/>
      <c r="D88" s="600"/>
      <c r="E88" s="601"/>
      <c r="F88" s="343"/>
    </row>
    <row r="90" spans="1:6" s="351" customFormat="1">
      <c r="A90" s="590" t="s">
        <v>239</v>
      </c>
      <c r="B90" s="591"/>
      <c r="C90" s="591"/>
      <c r="D90" s="591"/>
      <c r="E90" s="591"/>
      <c r="F90" s="592"/>
    </row>
    <row r="91" spans="1:6" s="351" customFormat="1">
      <c r="A91" s="593" t="s">
        <v>115</v>
      </c>
      <c r="B91" s="594"/>
      <c r="C91" s="594"/>
      <c r="D91" s="594"/>
      <c r="E91" s="594"/>
      <c r="F91" s="595"/>
    </row>
    <row r="92" spans="1:6" s="351" customFormat="1" ht="346.5" customHeight="1">
      <c r="A92" s="352" t="s">
        <v>179</v>
      </c>
      <c r="B92" s="353" t="s">
        <v>240</v>
      </c>
      <c r="C92" s="354"/>
      <c r="D92" s="354"/>
      <c r="E92" s="354"/>
      <c r="F92" s="354"/>
    </row>
    <row r="93" spans="1:6" s="351" customFormat="1">
      <c r="A93" s="354"/>
      <c r="B93" s="355"/>
      <c r="C93" s="356" t="s">
        <v>30</v>
      </c>
      <c r="D93" s="357">
        <v>5</v>
      </c>
      <c r="E93" s="357"/>
      <c r="F93" s="357"/>
    </row>
    <row r="94" spans="1:6" s="351" customFormat="1" ht="330">
      <c r="A94" s="352" t="s">
        <v>181</v>
      </c>
      <c r="B94" s="358" t="s">
        <v>241</v>
      </c>
      <c r="C94" s="356"/>
      <c r="D94" s="357"/>
      <c r="E94" s="357"/>
      <c r="F94" s="357"/>
    </row>
    <row r="95" spans="1:6" s="351" customFormat="1">
      <c r="A95" s="352"/>
      <c r="B95" s="359"/>
      <c r="C95" s="356" t="s">
        <v>30</v>
      </c>
      <c r="D95" s="357">
        <v>5</v>
      </c>
      <c r="E95" s="357"/>
      <c r="F95" s="357"/>
    </row>
    <row r="96" spans="1:6" s="351" customFormat="1" ht="240">
      <c r="A96" s="352" t="s">
        <v>183</v>
      </c>
      <c r="B96" s="358" t="s">
        <v>242</v>
      </c>
      <c r="C96" s="356"/>
      <c r="D96" s="357"/>
      <c r="E96" s="360"/>
      <c r="F96" s="357"/>
    </row>
    <row r="97" spans="1:6" s="351" customFormat="1">
      <c r="A97" s="352"/>
      <c r="B97" s="359"/>
      <c r="C97" s="356" t="s">
        <v>30</v>
      </c>
      <c r="D97" s="357">
        <v>17</v>
      </c>
      <c r="E97" s="357"/>
      <c r="F97" s="357"/>
    </row>
    <row r="98" spans="1:6" s="351" customFormat="1" ht="120">
      <c r="A98" s="352" t="s">
        <v>184</v>
      </c>
      <c r="B98" s="358" t="s">
        <v>243</v>
      </c>
      <c r="C98" s="356"/>
      <c r="D98" s="357"/>
      <c r="E98" s="357"/>
      <c r="F98" s="357"/>
    </row>
    <row r="99" spans="1:6" s="351" customFormat="1">
      <c r="A99" s="352"/>
      <c r="B99" s="359"/>
      <c r="C99" s="356" t="s">
        <v>30</v>
      </c>
      <c r="D99" s="357">
        <v>23</v>
      </c>
      <c r="E99" s="357"/>
      <c r="F99" s="357"/>
    </row>
    <row r="100" spans="1:6" s="351" customFormat="1" ht="165">
      <c r="A100" s="352" t="s">
        <v>186</v>
      </c>
      <c r="B100" s="358" t="s">
        <v>244</v>
      </c>
      <c r="C100" s="356"/>
      <c r="D100" s="357"/>
      <c r="E100" s="357"/>
      <c r="F100" s="357"/>
    </row>
    <row r="101" spans="1:6" s="351" customFormat="1">
      <c r="A101" s="352"/>
      <c r="B101" s="359"/>
      <c r="C101" s="356" t="s">
        <v>30</v>
      </c>
      <c r="D101" s="357">
        <v>35</v>
      </c>
      <c r="E101" s="357"/>
      <c r="F101" s="357"/>
    </row>
    <row r="102" spans="1:6" s="351" customFormat="1" ht="120">
      <c r="A102" s="352" t="s">
        <v>186</v>
      </c>
      <c r="B102" s="358" t="s">
        <v>245</v>
      </c>
      <c r="C102" s="356"/>
      <c r="D102" s="357"/>
      <c r="E102" s="357"/>
      <c r="F102" s="357"/>
    </row>
    <row r="103" spans="1:6" s="351" customFormat="1">
      <c r="A103" s="352"/>
      <c r="B103" s="359"/>
      <c r="C103" s="356" t="s">
        <v>11</v>
      </c>
      <c r="D103" s="357">
        <v>400</v>
      </c>
      <c r="E103" s="357"/>
      <c r="F103" s="357"/>
    </row>
    <row r="104" spans="1:6" s="351" customFormat="1">
      <c r="A104" s="352"/>
      <c r="B104" s="359"/>
      <c r="C104" s="356" t="s">
        <v>30</v>
      </c>
      <c r="D104" s="357">
        <v>35</v>
      </c>
      <c r="E104" s="357"/>
      <c r="F104" s="357"/>
    </row>
    <row r="105" spans="1:6" s="351" customFormat="1" ht="15.75" customHeight="1">
      <c r="A105" s="361"/>
      <c r="B105" s="596" t="s">
        <v>210</v>
      </c>
      <c r="C105" s="597"/>
      <c r="D105" s="597"/>
      <c r="E105" s="598"/>
      <c r="F105" s="362"/>
    </row>
    <row r="107" spans="1:6" s="329" customFormat="1" ht="16.5" thickBot="1">
      <c r="C107" s="363"/>
    </row>
    <row r="108" spans="1:6" s="329" customFormat="1" ht="16.5" thickBot="1">
      <c r="A108" s="573" t="s">
        <v>246</v>
      </c>
      <c r="B108" s="574"/>
      <c r="C108" s="574"/>
      <c r="D108" s="574"/>
      <c r="E108" s="574"/>
      <c r="F108" s="575"/>
    </row>
    <row r="109" spans="1:6" s="329" customFormat="1">
      <c r="A109" s="364">
        <v>1</v>
      </c>
      <c r="B109" s="588" t="s">
        <v>247</v>
      </c>
      <c r="C109" s="588"/>
      <c r="D109" s="588"/>
      <c r="E109" s="364" t="s">
        <v>92</v>
      </c>
      <c r="F109" s="365"/>
    </row>
    <row r="110" spans="1:6" s="329" customFormat="1">
      <c r="A110" s="338">
        <v>2</v>
      </c>
      <c r="B110" s="589" t="s">
        <v>248</v>
      </c>
      <c r="C110" s="589"/>
      <c r="D110" s="589"/>
      <c r="E110" s="364" t="s">
        <v>92</v>
      </c>
      <c r="F110" s="366"/>
    </row>
    <row r="111" spans="1:6" s="329" customFormat="1" ht="16.5" thickBot="1">
      <c r="A111" s="367">
        <v>3</v>
      </c>
      <c r="B111" s="576" t="s">
        <v>249</v>
      </c>
      <c r="C111" s="577"/>
      <c r="D111" s="578"/>
      <c r="E111" s="368" t="s">
        <v>92</v>
      </c>
      <c r="F111" s="369"/>
    </row>
    <row r="112" spans="1:6" s="329" customFormat="1" ht="16.5" thickBot="1">
      <c r="A112" s="370">
        <v>4</v>
      </c>
      <c r="B112" s="572" t="s">
        <v>174</v>
      </c>
      <c r="C112" s="572"/>
      <c r="D112" s="572"/>
      <c r="E112" s="371" t="s">
        <v>92</v>
      </c>
      <c r="F112" s="372"/>
    </row>
  </sheetData>
  <mergeCells count="17">
    <mergeCell ref="A1:F1"/>
    <mergeCell ref="A2:F2"/>
    <mergeCell ref="A7:F7"/>
    <mergeCell ref="B41:E41"/>
    <mergeCell ref="A3:F6"/>
    <mergeCell ref="B112:D112"/>
    <mergeCell ref="A108:F108"/>
    <mergeCell ref="B111:D111"/>
    <mergeCell ref="A43:F43"/>
    <mergeCell ref="A44:F44"/>
    <mergeCell ref="A45:F45"/>
    <mergeCell ref="B109:D109"/>
    <mergeCell ref="B110:D110"/>
    <mergeCell ref="A90:F90"/>
    <mergeCell ref="A91:F91"/>
    <mergeCell ref="B105:E105"/>
    <mergeCell ref="B88:E88"/>
  </mergeCells>
  <pageMargins left="0.7" right="0.7" top="0.75" bottom="0.75" header="0.3" footer="0.3"/>
  <pageSetup paperSize="9" scale="85" orientation="portrait" verticalDpi="0" r:id="rId1"/>
  <rowBreaks count="1" manualBreakCount="1">
    <brk id="8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7"/>
  <sheetViews>
    <sheetView view="pageBreakPreview" zoomScale="80" zoomScaleNormal="90" zoomScaleSheetLayoutView="80" workbookViewId="0">
      <selection activeCell="Q185" sqref="Q185"/>
    </sheetView>
  </sheetViews>
  <sheetFormatPr defaultRowHeight="15"/>
  <cols>
    <col min="1" max="1" width="5.5703125" customWidth="1"/>
    <col min="2" max="2" width="85.7109375" style="205" customWidth="1"/>
    <col min="3" max="3" width="9.7109375" customWidth="1"/>
    <col min="4" max="4" width="17.140625" style="145" customWidth="1"/>
    <col min="5" max="5" width="15" style="381" customWidth="1"/>
    <col min="6" max="6" width="16.42578125" style="381" customWidth="1"/>
    <col min="7" max="11" width="9.140625" style="235"/>
  </cols>
  <sheetData>
    <row r="1" spans="1:17">
      <c r="G1" s="244"/>
      <c r="H1" s="244"/>
      <c r="I1" s="244"/>
      <c r="J1" s="244"/>
      <c r="K1" s="244"/>
      <c r="L1" s="243"/>
      <c r="M1" s="243"/>
      <c r="N1" s="243"/>
      <c r="O1" s="243"/>
      <c r="P1" s="243"/>
      <c r="Q1" s="243"/>
    </row>
    <row r="2" spans="1:17" ht="14.25" customHeight="1">
      <c r="G2" s="244"/>
      <c r="H2" s="244"/>
      <c r="I2" s="244"/>
      <c r="J2" s="244"/>
      <c r="K2" s="244"/>
      <c r="L2" s="243"/>
      <c r="M2" s="243"/>
      <c r="N2" s="243"/>
      <c r="O2" s="243"/>
      <c r="P2" s="243"/>
      <c r="Q2" s="243"/>
    </row>
    <row r="3" spans="1:17">
      <c r="A3" s="142"/>
      <c r="B3" s="143" t="s">
        <v>104</v>
      </c>
      <c r="C3" s="142"/>
      <c r="D3" s="144"/>
      <c r="E3" s="382"/>
      <c r="F3" s="382"/>
    </row>
    <row r="4" spans="1:17" ht="36" customHeight="1" thickBot="1">
      <c r="A4" s="379"/>
      <c r="B4" s="616" t="s">
        <v>800</v>
      </c>
      <c r="C4" s="616"/>
      <c r="D4" s="616"/>
      <c r="E4" s="616"/>
      <c r="F4" s="616"/>
      <c r="G4" s="244"/>
      <c r="H4" s="244"/>
      <c r="I4" s="244"/>
      <c r="J4" s="244"/>
      <c r="K4" s="244"/>
      <c r="L4" s="243"/>
      <c r="M4" s="243"/>
      <c r="N4" s="243"/>
      <c r="O4" s="243"/>
      <c r="P4" s="243"/>
      <c r="Q4" s="243"/>
    </row>
    <row r="5" spans="1:17" ht="16.5" customHeight="1">
      <c r="A5" s="242"/>
      <c r="B5" s="617"/>
      <c r="C5" s="617"/>
      <c r="D5" s="617"/>
      <c r="E5" s="617"/>
      <c r="F5" s="617"/>
      <c r="G5" s="244"/>
      <c r="H5" s="244"/>
      <c r="I5" s="244"/>
      <c r="J5" s="244"/>
      <c r="K5" s="244"/>
      <c r="L5" s="243"/>
      <c r="M5" s="243"/>
      <c r="N5" s="243"/>
      <c r="O5" s="243"/>
      <c r="P5" s="243"/>
      <c r="Q5" s="243"/>
    </row>
    <row r="6" spans="1:17" ht="23.25" customHeight="1">
      <c r="A6" s="241"/>
      <c r="B6" s="617"/>
      <c r="C6" s="617"/>
      <c r="D6" s="617"/>
      <c r="E6" s="617"/>
      <c r="F6" s="617"/>
      <c r="G6" s="244"/>
      <c r="H6" s="244"/>
      <c r="I6" s="244"/>
      <c r="J6" s="244"/>
      <c r="K6" s="244"/>
      <c r="L6" s="243"/>
      <c r="M6" s="243"/>
      <c r="N6" s="243"/>
      <c r="O6" s="243"/>
      <c r="P6" s="243"/>
      <c r="Q6" s="243"/>
    </row>
    <row r="7" spans="1:17" ht="21" customHeight="1">
      <c r="A7" s="241"/>
      <c r="B7" s="617"/>
      <c r="C7" s="617"/>
      <c r="D7" s="617"/>
      <c r="E7" s="617"/>
      <c r="F7" s="617"/>
      <c r="G7" s="244"/>
      <c r="H7" s="244"/>
      <c r="I7" s="244"/>
      <c r="J7" s="244"/>
      <c r="K7" s="244"/>
      <c r="L7" s="243"/>
      <c r="M7" s="243"/>
      <c r="N7" s="243"/>
      <c r="O7" s="243"/>
      <c r="P7" s="243"/>
      <c r="Q7" s="243"/>
    </row>
    <row r="8" spans="1:17" ht="244.5" customHeight="1">
      <c r="A8" s="245"/>
      <c r="B8" s="618"/>
      <c r="C8" s="618"/>
      <c r="D8" s="618"/>
      <c r="E8" s="618"/>
      <c r="F8" s="618"/>
    </row>
    <row r="9" spans="1:17" ht="21" customHeight="1">
      <c r="A9" s="146"/>
      <c r="B9" s="147" t="s">
        <v>365</v>
      </c>
      <c r="C9" s="146" t="s">
        <v>2</v>
      </c>
      <c r="D9" s="148" t="s">
        <v>8</v>
      </c>
      <c r="E9" s="383" t="s">
        <v>9</v>
      </c>
      <c r="F9" s="383" t="s">
        <v>10</v>
      </c>
    </row>
    <row r="10" spans="1:17" ht="40.9" hidden="1" customHeight="1">
      <c r="A10" s="149"/>
      <c r="B10" s="150"/>
      <c r="C10" s="149"/>
      <c r="D10" s="151"/>
      <c r="E10" s="384"/>
      <c r="F10" s="384"/>
    </row>
    <row r="11" spans="1:17" ht="58.5" hidden="1" customHeight="1">
      <c r="A11" s="149"/>
      <c r="B11" s="150"/>
      <c r="C11" s="149"/>
      <c r="D11" s="151"/>
      <c r="E11" s="384"/>
      <c r="F11" s="384"/>
    </row>
    <row r="12" spans="1:17" ht="47.45" customHeight="1">
      <c r="A12" s="149"/>
      <c r="B12" s="150" t="s">
        <v>366</v>
      </c>
      <c r="C12" s="149"/>
      <c r="D12" s="151"/>
      <c r="E12" s="384"/>
      <c r="F12" s="384"/>
    </row>
    <row r="13" spans="1:17" ht="20.25" customHeight="1">
      <c r="A13" s="149"/>
      <c r="B13" s="150"/>
      <c r="C13" s="149" t="s">
        <v>367</v>
      </c>
      <c r="D13" s="151">
        <v>1</v>
      </c>
      <c r="E13" s="384"/>
      <c r="F13" s="384"/>
    </row>
    <row r="14" spans="1:17" ht="57" customHeight="1">
      <c r="A14" s="149"/>
      <c r="B14" s="152" t="s">
        <v>368</v>
      </c>
      <c r="C14" s="149"/>
      <c r="D14" s="151"/>
      <c r="E14" s="384"/>
      <c r="F14" s="384"/>
    </row>
    <row r="15" spans="1:17">
      <c r="A15" s="149"/>
      <c r="B15" s="150"/>
      <c r="C15" s="149" t="s">
        <v>369</v>
      </c>
      <c r="D15" s="151">
        <v>10</v>
      </c>
      <c r="E15" s="384"/>
      <c r="F15" s="384"/>
    </row>
    <row r="16" spans="1:17" ht="62.25" customHeight="1">
      <c r="A16" s="149"/>
      <c r="B16" s="152" t="s">
        <v>370</v>
      </c>
      <c r="C16" s="149"/>
      <c r="D16" s="151"/>
      <c r="E16" s="384"/>
      <c r="F16" s="384"/>
    </row>
    <row r="17" spans="1:6">
      <c r="A17" s="149"/>
      <c r="B17" s="150"/>
      <c r="C17" s="149" t="s">
        <v>369</v>
      </c>
      <c r="D17" s="151">
        <v>60</v>
      </c>
      <c r="E17" s="384"/>
      <c r="F17" s="384"/>
    </row>
    <row r="18" spans="1:6" ht="69" customHeight="1">
      <c r="A18" s="149"/>
      <c r="B18" s="152" t="s">
        <v>371</v>
      </c>
      <c r="C18" s="149"/>
      <c r="D18" s="151"/>
      <c r="E18" s="384"/>
      <c r="F18" s="384"/>
    </row>
    <row r="19" spans="1:6">
      <c r="A19" s="149"/>
      <c r="B19" s="150"/>
      <c r="C19" s="149" t="s">
        <v>369</v>
      </c>
      <c r="D19" s="151">
        <v>150</v>
      </c>
      <c r="E19" s="384"/>
      <c r="F19" s="384"/>
    </row>
    <row r="20" spans="1:6">
      <c r="A20" s="146"/>
      <c r="B20" s="147" t="s">
        <v>372</v>
      </c>
      <c r="C20" s="146"/>
      <c r="D20" s="148"/>
      <c r="E20" s="383"/>
      <c r="F20" s="383"/>
    </row>
    <row r="21" spans="1:6" ht="15" hidden="1" customHeight="1">
      <c r="A21" s="149"/>
      <c r="B21" s="152"/>
      <c r="C21" s="149"/>
      <c r="D21" s="151"/>
      <c r="E21" s="384"/>
      <c r="F21" s="384"/>
    </row>
    <row r="22" spans="1:6" ht="15" hidden="1" customHeight="1">
      <c r="A22" s="149"/>
      <c r="B22" s="150"/>
      <c r="C22" s="149"/>
      <c r="D22" s="151"/>
      <c r="E22" s="384"/>
      <c r="F22" s="384"/>
    </row>
    <row r="23" spans="1:6" ht="15" hidden="1" customHeight="1">
      <c r="A23" s="149"/>
      <c r="B23" s="150"/>
      <c r="C23" s="149"/>
      <c r="D23" s="151"/>
      <c r="E23" s="384"/>
      <c r="F23" s="384"/>
    </row>
    <row r="24" spans="1:6" ht="15" hidden="1" customHeight="1">
      <c r="A24" s="149"/>
      <c r="B24" s="150"/>
      <c r="C24" s="149"/>
      <c r="D24" s="151"/>
      <c r="E24" s="384"/>
      <c r="F24" s="384"/>
    </row>
    <row r="25" spans="1:6" ht="15" hidden="1" customHeight="1">
      <c r="A25" s="149"/>
      <c r="B25" s="150"/>
      <c r="C25" s="149"/>
      <c r="D25" s="151"/>
      <c r="E25" s="384"/>
      <c r="F25" s="384"/>
    </row>
    <row r="26" spans="1:6" ht="51.75" hidden="1" customHeight="1">
      <c r="A26" s="149"/>
      <c r="B26" s="150"/>
      <c r="C26" s="149"/>
      <c r="D26" s="151"/>
      <c r="E26" s="384"/>
      <c r="F26" s="384"/>
    </row>
    <row r="27" spans="1:6" ht="15" hidden="1" customHeight="1">
      <c r="A27" s="149"/>
      <c r="B27" s="150"/>
      <c r="C27" s="149"/>
      <c r="D27" s="151"/>
      <c r="E27" s="384"/>
      <c r="F27" s="384"/>
    </row>
    <row r="28" spans="1:6" ht="15" hidden="1" customHeight="1">
      <c r="A28" s="149"/>
      <c r="B28" s="150"/>
      <c r="C28" s="149"/>
      <c r="D28" s="151"/>
      <c r="E28" s="384"/>
      <c r="F28" s="384"/>
    </row>
    <row r="29" spans="1:6" ht="15" hidden="1" customHeight="1">
      <c r="A29" s="149"/>
      <c r="B29" s="150"/>
      <c r="C29" s="149"/>
      <c r="D29" s="151"/>
      <c r="E29" s="384"/>
      <c r="F29" s="384"/>
    </row>
    <row r="30" spans="1:6" ht="15" hidden="1" customHeight="1">
      <c r="A30" s="149"/>
      <c r="B30" s="150"/>
      <c r="C30" s="149"/>
      <c r="D30" s="151"/>
      <c r="E30" s="384"/>
      <c r="F30" s="384"/>
    </row>
    <row r="31" spans="1:6" ht="38.25">
      <c r="A31" s="149"/>
      <c r="B31" s="150" t="s">
        <v>374</v>
      </c>
      <c r="C31" s="149"/>
      <c r="D31" s="151"/>
      <c r="E31" s="384"/>
      <c r="F31" s="384"/>
    </row>
    <row r="32" spans="1:6">
      <c r="A32" s="149"/>
      <c r="B32" s="150"/>
      <c r="C32" s="149" t="s">
        <v>373</v>
      </c>
      <c r="D32" s="151">
        <v>1</v>
      </c>
      <c r="E32" s="384"/>
      <c r="F32" s="384"/>
    </row>
    <row r="33" spans="1:8" hidden="1">
      <c r="A33" s="146"/>
      <c r="B33" s="147" t="s">
        <v>375</v>
      </c>
      <c r="C33" s="146"/>
      <c r="D33" s="148"/>
      <c r="E33" s="383"/>
      <c r="F33" s="383"/>
      <c r="G33" s="619"/>
      <c r="H33" s="619"/>
    </row>
    <row r="34" spans="1:8" ht="15" hidden="1" customHeight="1">
      <c r="A34" s="149"/>
      <c r="B34" s="150"/>
      <c r="C34" s="149"/>
      <c r="D34" s="151"/>
      <c r="E34" s="384"/>
      <c r="F34" s="384"/>
      <c r="G34" s="619"/>
      <c r="H34" s="619"/>
    </row>
    <row r="35" spans="1:8" ht="15" hidden="1" customHeight="1">
      <c r="A35" s="149"/>
      <c r="B35" s="150"/>
      <c r="C35" s="149"/>
      <c r="D35" s="151"/>
      <c r="E35" s="384"/>
      <c r="F35" s="384"/>
      <c r="G35" s="619"/>
      <c r="H35" s="619"/>
    </row>
    <row r="36" spans="1:8" ht="15" hidden="1" customHeight="1">
      <c r="A36" s="149"/>
      <c r="B36" s="150"/>
      <c r="C36" s="149"/>
      <c r="D36" s="151"/>
      <c r="E36" s="384"/>
      <c r="F36" s="384"/>
    </row>
    <row r="37" spans="1:8" ht="15" hidden="1" customHeight="1">
      <c r="A37" s="149"/>
      <c r="B37" s="150"/>
      <c r="C37" s="149"/>
      <c r="D37" s="151"/>
      <c r="E37" s="384"/>
      <c r="F37" s="384"/>
    </row>
    <row r="38" spans="1:8" ht="15" hidden="1" customHeight="1">
      <c r="A38" s="149"/>
      <c r="B38" s="150"/>
      <c r="C38" s="149"/>
      <c r="D38" s="151"/>
      <c r="E38" s="384"/>
      <c r="F38" s="384"/>
    </row>
    <row r="39" spans="1:8" ht="15" hidden="1" customHeight="1">
      <c r="A39" s="149"/>
      <c r="B39" s="150"/>
      <c r="C39" s="149"/>
      <c r="D39" s="151"/>
      <c r="E39" s="384"/>
      <c r="F39" s="384"/>
    </row>
    <row r="40" spans="1:8" ht="15" hidden="1" customHeight="1">
      <c r="A40" s="149"/>
      <c r="B40" s="150"/>
      <c r="C40" s="149"/>
      <c r="D40" s="151"/>
      <c r="E40" s="384"/>
      <c r="F40" s="384"/>
    </row>
    <row r="41" spans="1:8" ht="15" hidden="1" customHeight="1">
      <c r="A41" s="149"/>
      <c r="B41" s="150"/>
      <c r="C41" s="149"/>
      <c r="D41" s="151"/>
      <c r="E41" s="384"/>
      <c r="F41" s="384"/>
    </row>
    <row r="42" spans="1:8" ht="15" hidden="1" customHeight="1">
      <c r="A42" s="149"/>
      <c r="B42" s="150"/>
      <c r="C42" s="149"/>
      <c r="D42" s="151"/>
      <c r="E42" s="384"/>
      <c r="F42" s="384"/>
    </row>
    <row r="43" spans="1:8" ht="15" hidden="1" customHeight="1">
      <c r="A43" s="149"/>
      <c r="B43" s="150"/>
      <c r="C43" s="149"/>
      <c r="D43" s="151"/>
      <c r="E43" s="384"/>
      <c r="F43" s="384"/>
    </row>
    <row r="44" spans="1:8" ht="15" hidden="1" customHeight="1">
      <c r="A44" s="149"/>
      <c r="B44" s="150"/>
      <c r="C44" s="149"/>
      <c r="D44" s="151"/>
      <c r="E44" s="384"/>
      <c r="F44" s="384"/>
    </row>
    <row r="45" spans="1:8" ht="15.75" hidden="1" customHeight="1">
      <c r="A45" s="149"/>
      <c r="B45" s="150"/>
      <c r="C45" s="149"/>
      <c r="D45" s="151"/>
      <c r="E45" s="384"/>
      <c r="F45" s="384"/>
    </row>
    <row r="46" spans="1:8">
      <c r="A46" s="146"/>
      <c r="B46" s="147" t="s">
        <v>376</v>
      </c>
      <c r="C46" s="146"/>
      <c r="D46" s="148"/>
      <c r="E46" s="383"/>
      <c r="F46" s="383"/>
    </row>
    <row r="47" spans="1:8" ht="45" customHeight="1">
      <c r="A47" s="149"/>
      <c r="B47" s="150" t="s">
        <v>377</v>
      </c>
      <c r="C47" s="149"/>
      <c r="D47" s="151"/>
      <c r="E47" s="384"/>
      <c r="F47" s="384"/>
    </row>
    <row r="48" spans="1:8">
      <c r="A48" s="149"/>
      <c r="B48" s="150"/>
      <c r="C48" s="149" t="s">
        <v>41</v>
      </c>
      <c r="D48" s="151">
        <v>12</v>
      </c>
      <c r="E48" s="384"/>
      <c r="F48" s="384"/>
    </row>
    <row r="49" spans="1:6" ht="41.25" customHeight="1">
      <c r="A49" s="149"/>
      <c r="B49" s="150" t="s">
        <v>378</v>
      </c>
      <c r="C49" s="149"/>
      <c r="D49" s="151"/>
      <c r="E49" s="384"/>
      <c r="F49" s="384"/>
    </row>
    <row r="50" spans="1:6">
      <c r="A50" s="149"/>
      <c r="B50" s="150"/>
      <c r="C50" s="149" t="s">
        <v>56</v>
      </c>
      <c r="D50" s="151">
        <v>3</v>
      </c>
      <c r="E50" s="384"/>
      <c r="F50" s="384"/>
    </row>
    <row r="51" spans="1:6" ht="38.25">
      <c r="A51" s="149"/>
      <c r="B51" s="150" t="s">
        <v>379</v>
      </c>
      <c r="C51" s="149"/>
      <c r="D51" s="151"/>
      <c r="E51" s="384"/>
      <c r="F51" s="384"/>
    </row>
    <row r="52" spans="1:6">
      <c r="A52" s="149"/>
      <c r="B52" s="150"/>
      <c r="C52" s="149" t="s">
        <v>11</v>
      </c>
      <c r="D52" s="151">
        <v>5</v>
      </c>
      <c r="E52" s="384"/>
      <c r="F52" s="384"/>
    </row>
    <row r="53" spans="1:6" ht="40.5" customHeight="1">
      <c r="A53" s="149"/>
      <c r="B53" s="150" t="s">
        <v>380</v>
      </c>
      <c r="C53" s="149"/>
      <c r="D53" s="151"/>
      <c r="E53" s="384"/>
      <c r="F53" s="384"/>
    </row>
    <row r="54" spans="1:6">
      <c r="A54" s="149"/>
      <c r="B54" s="150"/>
      <c r="C54" s="149" t="s">
        <v>56</v>
      </c>
      <c r="D54" s="151">
        <v>10</v>
      </c>
      <c r="E54" s="384"/>
      <c r="F54" s="384"/>
    </row>
    <row r="55" spans="1:6" ht="59.25" customHeight="1">
      <c r="A55" s="149"/>
      <c r="B55" s="152" t="s">
        <v>381</v>
      </c>
      <c r="C55" s="149"/>
      <c r="D55" s="151"/>
      <c r="E55" s="384"/>
      <c r="F55" s="384"/>
    </row>
    <row r="56" spans="1:6">
      <c r="A56" s="149"/>
      <c r="B56" s="150"/>
      <c r="C56" s="149" t="s">
        <v>41</v>
      </c>
      <c r="D56" s="151">
        <v>5</v>
      </c>
      <c r="E56" s="384"/>
      <c r="F56" s="384"/>
    </row>
    <row r="57" spans="1:6">
      <c r="A57" s="146"/>
      <c r="B57" s="147" t="s">
        <v>382</v>
      </c>
      <c r="C57" s="146"/>
      <c r="D57" s="148"/>
      <c r="E57" s="383"/>
      <c r="F57" s="383"/>
    </row>
    <row r="58" spans="1:6" ht="84" customHeight="1">
      <c r="A58" s="149"/>
      <c r="B58" s="152" t="s">
        <v>383</v>
      </c>
      <c r="C58" s="149"/>
      <c r="D58" s="151"/>
      <c r="E58" s="384"/>
      <c r="F58" s="384"/>
    </row>
    <row r="59" spans="1:6" ht="17.25" customHeight="1">
      <c r="A59" s="149"/>
      <c r="B59" s="150" t="s">
        <v>384</v>
      </c>
      <c r="C59" s="149" t="s">
        <v>41</v>
      </c>
      <c r="D59" s="151">
        <v>80</v>
      </c>
      <c r="E59" s="384"/>
      <c r="F59" s="384"/>
    </row>
    <row r="60" spans="1:6">
      <c r="A60" s="149"/>
      <c r="B60" s="150" t="s">
        <v>385</v>
      </c>
      <c r="C60" s="149" t="s">
        <v>41</v>
      </c>
      <c r="D60" s="151">
        <v>100</v>
      </c>
      <c r="E60" s="384"/>
      <c r="F60" s="384"/>
    </row>
    <row r="61" spans="1:6">
      <c r="A61" s="149"/>
      <c r="B61" s="150" t="s">
        <v>386</v>
      </c>
      <c r="C61" s="149" t="s">
        <v>41</v>
      </c>
      <c r="D61" s="151">
        <v>20</v>
      </c>
      <c r="E61" s="384"/>
      <c r="F61" s="384"/>
    </row>
    <row r="62" spans="1:6" ht="45.75" customHeight="1">
      <c r="A62" s="149"/>
      <c r="B62" s="150" t="s">
        <v>387</v>
      </c>
      <c r="C62" s="149"/>
      <c r="D62" s="151"/>
      <c r="E62" s="384"/>
      <c r="F62" s="384"/>
    </row>
    <row r="63" spans="1:6">
      <c r="A63" s="149"/>
      <c r="B63" s="150"/>
      <c r="C63" s="149" t="s">
        <v>125</v>
      </c>
      <c r="D63" s="151">
        <v>250</v>
      </c>
      <c r="E63" s="384"/>
      <c r="F63" s="384"/>
    </row>
    <row r="64" spans="1:6" ht="56.25" customHeight="1">
      <c r="A64" s="149"/>
      <c r="B64" s="152" t="s">
        <v>388</v>
      </c>
      <c r="C64" s="149"/>
      <c r="D64" s="151"/>
      <c r="E64" s="384"/>
      <c r="F64" s="384"/>
    </row>
    <row r="65" spans="1:11" ht="15.75" customHeight="1">
      <c r="A65" s="149"/>
      <c r="B65" s="150"/>
      <c r="C65" s="149" t="s">
        <v>41</v>
      </c>
      <c r="D65" s="380">
        <v>200</v>
      </c>
      <c r="E65" s="384"/>
      <c r="F65" s="384"/>
    </row>
    <row r="66" spans="1:11">
      <c r="A66" s="153"/>
      <c r="B66" s="147" t="s">
        <v>48</v>
      </c>
      <c r="C66" s="153"/>
      <c r="D66" s="154"/>
      <c r="E66" s="385"/>
      <c r="F66" s="385"/>
    </row>
    <row r="67" spans="1:11" ht="156.75" customHeight="1">
      <c r="A67" s="149"/>
      <c r="B67" s="152" t="s">
        <v>389</v>
      </c>
      <c r="C67" s="149"/>
      <c r="D67" s="151"/>
      <c r="E67" s="384"/>
      <c r="F67" s="384"/>
    </row>
    <row r="68" spans="1:11">
      <c r="A68" s="149"/>
      <c r="B68" s="150"/>
      <c r="C68" s="149" t="s">
        <v>41</v>
      </c>
      <c r="D68" s="151">
        <f>SUM(73+71-20)*2</f>
        <v>248</v>
      </c>
      <c r="E68" s="384"/>
      <c r="F68" s="384"/>
    </row>
    <row r="69" spans="1:11">
      <c r="A69" s="153"/>
      <c r="B69" s="147" t="s">
        <v>390</v>
      </c>
      <c r="C69" s="153"/>
      <c r="D69" s="154"/>
      <c r="E69" s="385"/>
      <c r="F69" s="385"/>
    </row>
    <row r="70" spans="1:11" ht="109.5" customHeight="1">
      <c r="A70" s="149"/>
      <c r="B70" s="152" t="s">
        <v>391</v>
      </c>
      <c r="C70" s="149"/>
      <c r="D70" s="151"/>
      <c r="E70" s="384"/>
      <c r="F70" s="384"/>
    </row>
    <row r="71" spans="1:11" s="4" customFormat="1">
      <c r="A71" s="149"/>
      <c r="B71" s="150"/>
      <c r="C71" s="149" t="s">
        <v>41</v>
      </c>
      <c r="D71" s="151">
        <v>15</v>
      </c>
      <c r="E71" s="384"/>
      <c r="F71" s="384"/>
      <c r="G71" s="236"/>
      <c r="H71" s="236"/>
      <c r="I71" s="236"/>
      <c r="J71" s="236"/>
      <c r="K71" s="236"/>
    </row>
    <row r="72" spans="1:11" ht="83.25" customHeight="1">
      <c r="A72" s="149"/>
      <c r="B72" s="152" t="s">
        <v>392</v>
      </c>
      <c r="C72" s="149"/>
      <c r="D72" s="151"/>
      <c r="E72" s="384"/>
      <c r="F72" s="384"/>
    </row>
    <row r="73" spans="1:11">
      <c r="A73" s="149"/>
      <c r="B73" s="150"/>
      <c r="C73" s="149" t="s">
        <v>41</v>
      </c>
      <c r="D73" s="151">
        <f>SUM(19*2)</f>
        <v>38</v>
      </c>
      <c r="E73" s="384"/>
      <c r="F73" s="384"/>
    </row>
    <row r="74" spans="1:11">
      <c r="A74" s="153"/>
      <c r="B74" s="147" t="s">
        <v>393</v>
      </c>
      <c r="C74" s="153"/>
      <c r="D74" s="154"/>
      <c r="E74" s="385"/>
      <c r="F74" s="385"/>
    </row>
    <row r="75" spans="1:11" ht="317.25" customHeight="1">
      <c r="A75" s="155"/>
      <c r="B75" s="156" t="s">
        <v>394</v>
      </c>
      <c r="C75" s="155"/>
      <c r="D75" s="157"/>
      <c r="E75" s="386"/>
      <c r="F75" s="386"/>
    </row>
    <row r="76" spans="1:11">
      <c r="A76" s="158"/>
      <c r="B76" s="159"/>
      <c r="C76" s="158" t="s">
        <v>30</v>
      </c>
      <c r="D76" s="160">
        <v>1</v>
      </c>
      <c r="E76" s="387"/>
      <c r="F76" s="387"/>
      <c r="G76" s="496"/>
    </row>
    <row r="77" spans="1:11" ht="38.25">
      <c r="A77" s="149"/>
      <c r="B77" s="150" t="s">
        <v>395</v>
      </c>
      <c r="C77" s="149"/>
      <c r="D77" s="151"/>
      <c r="E77" s="384"/>
      <c r="F77" s="384"/>
    </row>
    <row r="78" spans="1:11">
      <c r="A78" s="149"/>
      <c r="B78" s="150"/>
      <c r="C78" s="149" t="s">
        <v>15</v>
      </c>
      <c r="D78" s="151">
        <v>1</v>
      </c>
      <c r="E78" s="384"/>
      <c r="F78" s="384"/>
      <c r="G78" s="496"/>
    </row>
    <row r="79" spans="1:11" ht="25.5">
      <c r="A79" s="149"/>
      <c r="B79" s="150" t="s">
        <v>396</v>
      </c>
      <c r="C79" s="149"/>
      <c r="D79" s="151"/>
      <c r="E79" s="384"/>
      <c r="F79" s="384"/>
    </row>
    <row r="80" spans="1:11">
      <c r="A80" s="149"/>
      <c r="B80" s="150"/>
      <c r="C80" s="149" t="s">
        <v>15</v>
      </c>
      <c r="D80" s="151">
        <v>8</v>
      </c>
      <c r="E80" s="384"/>
      <c r="F80" s="384"/>
      <c r="G80" s="496"/>
    </row>
    <row r="81" spans="1:9" ht="38.25">
      <c r="A81" s="149"/>
      <c r="B81" s="150" t="s">
        <v>397</v>
      </c>
      <c r="C81" s="149"/>
      <c r="D81" s="151"/>
      <c r="E81" s="384"/>
      <c r="F81" s="384"/>
    </row>
    <row r="82" spans="1:9">
      <c r="A82" s="149"/>
      <c r="B82" s="150"/>
      <c r="C82" s="149" t="s">
        <v>311</v>
      </c>
      <c r="D82" s="151">
        <v>1</v>
      </c>
      <c r="E82" s="384"/>
      <c r="F82" s="384"/>
      <c r="G82" s="496"/>
    </row>
    <row r="83" spans="1:9" ht="17.25" customHeight="1">
      <c r="A83" s="153"/>
      <c r="B83" s="147" t="s">
        <v>398</v>
      </c>
      <c r="C83" s="153"/>
      <c r="D83" s="154"/>
      <c r="E83" s="385"/>
      <c r="F83" s="385"/>
    </row>
    <row r="84" spans="1:9" ht="51">
      <c r="A84" s="149"/>
      <c r="B84" s="152" t="s">
        <v>399</v>
      </c>
      <c r="C84" s="149"/>
      <c r="D84" s="151"/>
      <c r="E84" s="384"/>
      <c r="F84" s="384"/>
      <c r="G84" s="496"/>
    </row>
    <row r="85" spans="1:9">
      <c r="A85" s="149"/>
      <c r="B85" s="150"/>
      <c r="C85" s="149" t="s">
        <v>41</v>
      </c>
      <c r="D85" s="151">
        <f>SUM(25+25+20+20)*7</f>
        <v>630</v>
      </c>
      <c r="E85" s="384"/>
      <c r="F85" s="384"/>
    </row>
    <row r="86" spans="1:9" ht="25.5">
      <c r="A86" s="149"/>
      <c r="B86" s="150" t="s">
        <v>400</v>
      </c>
      <c r="C86" s="149"/>
      <c r="D86" s="151"/>
      <c r="E86" s="384"/>
      <c r="F86" s="384"/>
    </row>
    <row r="87" spans="1:9">
      <c r="A87" s="149"/>
      <c r="B87" s="150"/>
      <c r="C87" s="149" t="s">
        <v>41</v>
      </c>
      <c r="D87" s="151">
        <v>500</v>
      </c>
      <c r="E87" s="384"/>
      <c r="F87" s="384"/>
    </row>
    <row r="88" spans="1:9" ht="51">
      <c r="A88" s="149"/>
      <c r="B88" s="152" t="s">
        <v>401</v>
      </c>
      <c r="C88" s="149"/>
      <c r="D88" s="151"/>
      <c r="E88" s="384"/>
      <c r="F88" s="384"/>
    </row>
    <row r="89" spans="1:9">
      <c r="A89" s="149"/>
      <c r="B89" s="150" t="s">
        <v>402</v>
      </c>
      <c r="C89" s="149" t="s">
        <v>41</v>
      </c>
      <c r="D89" s="151">
        <v>120</v>
      </c>
      <c r="E89" s="384"/>
      <c r="F89" s="384"/>
    </row>
    <row r="90" spans="1:9">
      <c r="A90" s="149"/>
      <c r="B90" s="150" t="s">
        <v>403</v>
      </c>
      <c r="C90" s="149" t="s">
        <v>41</v>
      </c>
      <c r="D90" s="151">
        <v>20</v>
      </c>
      <c r="E90" s="384"/>
      <c r="F90" s="384"/>
    </row>
    <row r="91" spans="1:9" ht="25.5">
      <c r="A91" s="149"/>
      <c r="B91" s="150" t="s">
        <v>404</v>
      </c>
      <c r="C91" s="149"/>
      <c r="D91" s="151"/>
      <c r="E91" s="384"/>
      <c r="F91" s="384"/>
    </row>
    <row r="92" spans="1:9">
      <c r="A92" s="149"/>
      <c r="B92" s="150"/>
      <c r="C92" s="149" t="s">
        <v>41</v>
      </c>
      <c r="D92" s="151">
        <v>60</v>
      </c>
      <c r="E92" s="384"/>
      <c r="F92" s="384"/>
    </row>
    <row r="93" spans="1:9">
      <c r="A93" s="146"/>
      <c r="B93" s="147" t="s">
        <v>405</v>
      </c>
      <c r="C93" s="146"/>
      <c r="D93" s="148"/>
      <c r="E93" s="383"/>
      <c r="F93" s="383"/>
    </row>
    <row r="94" spans="1:9" ht="40.5" customHeight="1">
      <c r="A94" s="149"/>
      <c r="B94" s="150" t="s">
        <v>406</v>
      </c>
      <c r="C94" s="149"/>
      <c r="D94" s="151"/>
      <c r="E94" s="384"/>
      <c r="F94" s="384"/>
    </row>
    <row r="95" spans="1:9">
      <c r="A95" s="149"/>
      <c r="B95" s="150"/>
      <c r="C95" s="149" t="s">
        <v>41</v>
      </c>
      <c r="D95" s="151">
        <v>400</v>
      </c>
      <c r="E95" s="384"/>
      <c r="F95" s="384"/>
    </row>
    <row r="96" spans="1:9" ht="38.25">
      <c r="A96" s="149"/>
      <c r="B96" s="150" t="s">
        <v>407</v>
      </c>
      <c r="C96" s="149"/>
      <c r="D96" s="151"/>
      <c r="E96" s="384"/>
      <c r="F96" s="384"/>
      <c r="G96" s="615"/>
      <c r="H96" s="615"/>
      <c r="I96" s="615"/>
    </row>
    <row r="97" spans="1:6">
      <c r="A97" s="149"/>
      <c r="B97" s="150"/>
      <c r="C97" s="149" t="s">
        <v>41</v>
      </c>
      <c r="D97" s="151">
        <v>800</v>
      </c>
      <c r="E97" s="384"/>
      <c r="F97" s="384"/>
    </row>
    <row r="98" spans="1:6" ht="38.25">
      <c r="A98" s="149"/>
      <c r="B98" s="150" t="s">
        <v>408</v>
      </c>
      <c r="C98" s="149"/>
      <c r="D98" s="151"/>
      <c r="E98" s="384"/>
      <c r="F98" s="384"/>
    </row>
    <row r="99" spans="1:6">
      <c r="A99" s="149"/>
      <c r="B99" s="150"/>
      <c r="C99" s="149" t="s">
        <v>41</v>
      </c>
      <c r="D99" s="151">
        <v>60</v>
      </c>
      <c r="E99" s="384"/>
      <c r="F99" s="384"/>
    </row>
    <row r="100" spans="1:6" ht="38.25">
      <c r="A100" s="149"/>
      <c r="B100" s="150" t="s">
        <v>409</v>
      </c>
      <c r="C100" s="149"/>
      <c r="D100" s="151"/>
      <c r="E100" s="384"/>
      <c r="F100" s="384"/>
    </row>
    <row r="101" spans="1:6">
      <c r="A101" s="149"/>
      <c r="B101" s="150"/>
      <c r="C101" s="149" t="s">
        <v>41</v>
      </c>
      <c r="D101" s="151">
        <v>500</v>
      </c>
      <c r="E101" s="384"/>
      <c r="F101" s="384"/>
    </row>
    <row r="102" spans="1:6">
      <c r="A102" s="153"/>
      <c r="B102" s="147" t="s">
        <v>410</v>
      </c>
      <c r="C102" s="153"/>
      <c r="D102" s="154"/>
      <c r="E102" s="385"/>
      <c r="F102" s="385"/>
    </row>
    <row r="103" spans="1:6" ht="38.25">
      <c r="A103" s="149"/>
      <c r="B103" s="150" t="s">
        <v>411</v>
      </c>
      <c r="C103" s="149"/>
      <c r="D103" s="151"/>
      <c r="E103" s="384"/>
      <c r="F103" s="384"/>
    </row>
    <row r="104" spans="1:6" ht="21" customHeight="1">
      <c r="A104" s="149"/>
      <c r="B104" s="150"/>
      <c r="C104" s="149" t="s">
        <v>41</v>
      </c>
      <c r="D104" s="151">
        <v>1000</v>
      </c>
      <c r="E104" s="384"/>
      <c r="F104" s="384"/>
    </row>
    <row r="105" spans="1:6" ht="38.25">
      <c r="A105" s="149"/>
      <c r="B105" s="150" t="s">
        <v>412</v>
      </c>
      <c r="C105" s="149"/>
      <c r="D105" s="151"/>
      <c r="E105" s="384"/>
      <c r="F105" s="384"/>
    </row>
    <row r="106" spans="1:6">
      <c r="A106" s="149"/>
      <c r="B106" s="150" t="s">
        <v>413</v>
      </c>
      <c r="C106" s="149" t="s">
        <v>41</v>
      </c>
      <c r="D106" s="151">
        <v>120</v>
      </c>
      <c r="E106" s="384"/>
      <c r="F106" s="384"/>
    </row>
    <row r="107" spans="1:6" ht="15" customHeight="1">
      <c r="A107" s="149"/>
      <c r="B107" s="150" t="s">
        <v>414</v>
      </c>
      <c r="C107" s="149" t="s">
        <v>41</v>
      </c>
      <c r="D107" s="151">
        <v>20</v>
      </c>
      <c r="E107" s="384"/>
      <c r="F107" s="384"/>
    </row>
    <row r="108" spans="1:6">
      <c r="A108" s="153"/>
      <c r="B108" s="147" t="s">
        <v>415</v>
      </c>
      <c r="C108" s="153"/>
      <c r="D108" s="154"/>
      <c r="E108" s="385"/>
      <c r="F108" s="385"/>
    </row>
    <row r="109" spans="1:6" ht="51">
      <c r="A109" s="149"/>
      <c r="B109" s="152" t="s">
        <v>416</v>
      </c>
      <c r="C109" s="149"/>
      <c r="D109" s="151"/>
      <c r="E109" s="384"/>
      <c r="F109" s="384"/>
    </row>
    <row r="110" spans="1:6">
      <c r="A110" s="149"/>
      <c r="B110" s="150" t="s">
        <v>417</v>
      </c>
      <c r="C110" s="149" t="s">
        <v>125</v>
      </c>
      <c r="D110" s="151">
        <v>20</v>
      </c>
      <c r="E110" s="384"/>
      <c r="F110" s="384"/>
    </row>
    <row r="111" spans="1:6">
      <c r="A111" s="149"/>
      <c r="B111" s="150" t="s">
        <v>418</v>
      </c>
      <c r="C111" s="149" t="s">
        <v>125</v>
      </c>
      <c r="D111" s="151">
        <v>10</v>
      </c>
      <c r="E111" s="384"/>
      <c r="F111" s="384"/>
    </row>
    <row r="112" spans="1:6" ht="20.25" customHeight="1">
      <c r="A112" s="153"/>
      <c r="B112" s="147" t="s">
        <v>419</v>
      </c>
      <c r="C112" s="153"/>
      <c r="D112" s="154"/>
      <c r="E112" s="385"/>
      <c r="F112" s="385"/>
    </row>
    <row r="114" spans="1:12" ht="90.75" hidden="1" customHeight="1">
      <c r="G114" s="609"/>
      <c r="H114" s="609"/>
      <c r="I114" s="609"/>
      <c r="J114" s="609"/>
      <c r="K114" s="609"/>
      <c r="L114" s="238"/>
    </row>
    <row r="115" spans="1:12">
      <c r="A115" s="142"/>
      <c r="B115" s="161" t="s">
        <v>170</v>
      </c>
      <c r="C115" s="142" t="s">
        <v>2</v>
      </c>
      <c r="D115" s="144" t="s">
        <v>8</v>
      </c>
      <c r="E115" s="382" t="s">
        <v>9</v>
      </c>
      <c r="F115" s="382" t="s">
        <v>10</v>
      </c>
    </row>
    <row r="116" spans="1:12" ht="26.25" customHeight="1">
      <c r="A116" s="153"/>
      <c r="B116" s="162" t="s">
        <v>123</v>
      </c>
      <c r="C116" s="153"/>
      <c r="D116" s="154"/>
      <c r="E116" s="385"/>
      <c r="F116" s="385"/>
      <c r="G116" s="237"/>
      <c r="H116" s="237"/>
      <c r="I116" s="237"/>
    </row>
    <row r="117" spans="1:12" ht="65.25" customHeight="1">
      <c r="A117" s="149"/>
      <c r="B117" s="163" t="s">
        <v>460</v>
      </c>
      <c r="C117" s="149"/>
      <c r="D117" s="151"/>
      <c r="E117" s="384"/>
      <c r="F117" s="384"/>
    </row>
    <row r="118" spans="1:12">
      <c r="A118" s="149"/>
      <c r="B118" s="164" t="s">
        <v>124</v>
      </c>
      <c r="C118" s="149" t="s">
        <v>125</v>
      </c>
      <c r="D118" s="151">
        <f>SUM(30*0.6*0.8)</f>
        <v>14.4</v>
      </c>
      <c r="E118" s="384"/>
      <c r="F118" s="384"/>
    </row>
    <row r="119" spans="1:12" ht="51.75" customHeight="1">
      <c r="A119" s="149"/>
      <c r="B119" s="164" t="s">
        <v>461</v>
      </c>
      <c r="C119" s="149"/>
      <c r="D119" s="151"/>
      <c r="E119" s="384"/>
      <c r="F119" s="384"/>
    </row>
    <row r="120" spans="1:12">
      <c r="A120" s="149"/>
      <c r="B120" s="164">
        <v>299.39999999999998</v>
      </c>
      <c r="C120" s="149" t="s">
        <v>125</v>
      </c>
      <c r="D120" s="151">
        <f>SUM(11*7*0.3)</f>
        <v>23.099999999999998</v>
      </c>
      <c r="E120" s="384"/>
      <c r="F120" s="384"/>
    </row>
    <row r="121" spans="1:12">
      <c r="A121" s="146"/>
      <c r="B121" s="162" t="s">
        <v>126</v>
      </c>
      <c r="C121" s="146"/>
      <c r="D121" s="148"/>
      <c r="E121" s="383"/>
      <c r="F121" s="383"/>
    </row>
    <row r="122" spans="1:12" ht="45.75" customHeight="1">
      <c r="A122" s="149"/>
      <c r="B122" s="164" t="s">
        <v>463</v>
      </c>
      <c r="C122" s="149"/>
      <c r="D122" s="151"/>
      <c r="E122" s="384"/>
      <c r="F122" s="384"/>
    </row>
    <row r="123" spans="1:12">
      <c r="A123" s="149"/>
      <c r="B123" s="164">
        <v>34.5</v>
      </c>
      <c r="C123" s="149" t="s">
        <v>125</v>
      </c>
      <c r="D123" s="151">
        <v>23.1</v>
      </c>
      <c r="E123" s="384"/>
      <c r="F123" s="384"/>
    </row>
    <row r="124" spans="1:12" ht="46.5" customHeight="1">
      <c r="A124" s="149"/>
      <c r="B124" s="164" t="s">
        <v>462</v>
      </c>
      <c r="C124" s="149"/>
      <c r="D124" s="151"/>
      <c r="E124" s="384"/>
      <c r="F124" s="384"/>
    </row>
    <row r="125" spans="1:12">
      <c r="A125" s="149"/>
      <c r="B125" s="164" t="s">
        <v>420</v>
      </c>
      <c r="C125" s="149" t="s">
        <v>125</v>
      </c>
      <c r="D125" s="151">
        <f>SUM(10*7*0.2)</f>
        <v>14</v>
      </c>
      <c r="E125" s="384"/>
      <c r="F125" s="384"/>
    </row>
    <row r="126" spans="1:12" ht="34.5" customHeight="1">
      <c r="A126" s="153"/>
      <c r="B126" s="162" t="s">
        <v>127</v>
      </c>
      <c r="C126" s="153"/>
      <c r="D126" s="154"/>
      <c r="E126" s="385"/>
      <c r="F126" s="385"/>
    </row>
    <row r="129" spans="1:6" ht="31.5" customHeight="1">
      <c r="A129" s="165"/>
      <c r="B129" s="166" t="s">
        <v>93</v>
      </c>
      <c r="C129" s="165" t="s">
        <v>2</v>
      </c>
      <c r="D129" s="167" t="s">
        <v>8</v>
      </c>
      <c r="E129" s="388" t="s">
        <v>9</v>
      </c>
      <c r="F129" s="388" t="s">
        <v>10</v>
      </c>
    </row>
    <row r="130" spans="1:6">
      <c r="A130" s="146"/>
      <c r="B130" s="162" t="s">
        <v>421</v>
      </c>
      <c r="C130" s="146"/>
      <c r="D130" s="148"/>
      <c r="E130" s="383"/>
      <c r="F130" s="383"/>
    </row>
    <row r="131" spans="1:6" ht="38.25">
      <c r="A131" s="149"/>
      <c r="B131" s="164" t="s">
        <v>422</v>
      </c>
      <c r="C131" s="149"/>
      <c r="D131" s="151"/>
      <c r="E131" s="384"/>
      <c r="F131" s="384"/>
    </row>
    <row r="132" spans="1:6">
      <c r="A132" s="149"/>
      <c r="B132" s="164" t="s">
        <v>423</v>
      </c>
      <c r="C132" s="149" t="s">
        <v>41</v>
      </c>
      <c r="D132" s="151">
        <f>SUM(2.8*5*2.2+2.8*4*3+2*2.8*2*1.5*0.5)*0.2</f>
        <v>14.560000000000002</v>
      </c>
      <c r="E132" s="384"/>
      <c r="F132" s="384"/>
    </row>
    <row r="133" spans="1:6">
      <c r="A133" s="153"/>
      <c r="B133" s="162" t="s">
        <v>136</v>
      </c>
      <c r="C133" s="153"/>
      <c r="D133" s="154"/>
      <c r="E133" s="385"/>
      <c r="F133" s="385"/>
    </row>
    <row r="134" spans="1:6" ht="324.75" customHeight="1">
      <c r="A134" s="149"/>
      <c r="B134" s="163" t="s">
        <v>424</v>
      </c>
      <c r="C134" s="149"/>
      <c r="D134" s="151"/>
      <c r="E134" s="384"/>
      <c r="F134" s="384"/>
    </row>
    <row r="135" spans="1:6">
      <c r="A135" s="149"/>
      <c r="B135" s="164"/>
      <c r="C135" s="149" t="s">
        <v>41</v>
      </c>
      <c r="D135" s="151">
        <f>SUM(14.6*2/0.2)</f>
        <v>146</v>
      </c>
      <c r="E135" s="384"/>
      <c r="F135" s="384"/>
    </row>
    <row r="136" spans="1:6">
      <c r="A136" s="153"/>
      <c r="B136" s="162" t="s">
        <v>137</v>
      </c>
      <c r="C136" s="153"/>
      <c r="D136" s="154"/>
      <c r="E136" s="385"/>
      <c r="F136" s="385"/>
    </row>
    <row r="138" spans="1:6">
      <c r="A138" s="168"/>
      <c r="B138" s="161" t="s">
        <v>94</v>
      </c>
      <c r="C138" s="142" t="s">
        <v>2</v>
      </c>
      <c r="D138" s="144" t="s">
        <v>8</v>
      </c>
      <c r="E138" s="382" t="s">
        <v>9</v>
      </c>
      <c r="F138" s="382" t="s">
        <v>10</v>
      </c>
    </row>
    <row r="139" spans="1:6">
      <c r="A139" s="169"/>
      <c r="B139" s="170" t="s">
        <v>138</v>
      </c>
      <c r="C139" s="171"/>
      <c r="D139" s="172"/>
      <c r="E139" s="389"/>
      <c r="F139" s="389"/>
    </row>
    <row r="140" spans="1:6" ht="71.25">
      <c r="A140" s="173"/>
      <c r="B140" s="174" t="s">
        <v>750</v>
      </c>
      <c r="C140" s="175"/>
      <c r="D140" s="176"/>
      <c r="E140" s="390"/>
      <c r="F140" s="390"/>
    </row>
    <row r="141" spans="1:6">
      <c r="A141" s="173"/>
      <c r="B141" s="177" t="s">
        <v>139</v>
      </c>
      <c r="C141" s="175" t="s">
        <v>425</v>
      </c>
      <c r="D141" s="176">
        <f>SUM(9*8*1.15)</f>
        <v>82.8</v>
      </c>
      <c r="E141" s="390"/>
      <c r="F141" s="390"/>
    </row>
    <row r="142" spans="1:6">
      <c r="A142" s="169"/>
      <c r="B142" s="170" t="s">
        <v>140</v>
      </c>
      <c r="C142" s="171"/>
      <c r="D142" s="172"/>
      <c r="E142" s="389"/>
      <c r="F142" s="389"/>
    </row>
    <row r="143" spans="1:6" ht="42.75">
      <c r="A143" s="173"/>
      <c r="B143" s="177" t="s">
        <v>426</v>
      </c>
      <c r="C143" s="175"/>
      <c r="D143" s="176"/>
      <c r="E143" s="390"/>
      <c r="F143" s="390"/>
    </row>
    <row r="144" spans="1:6">
      <c r="A144" s="173"/>
      <c r="B144" s="177" t="s">
        <v>427</v>
      </c>
      <c r="C144" s="175" t="s">
        <v>425</v>
      </c>
      <c r="D144" s="176">
        <f>SUM(9*8*1.15)</f>
        <v>82.8</v>
      </c>
      <c r="E144" s="390"/>
      <c r="F144" s="390"/>
    </row>
    <row r="145" spans="1:6">
      <c r="A145" s="169"/>
      <c r="B145" s="170" t="s">
        <v>141</v>
      </c>
      <c r="C145" s="171"/>
      <c r="D145" s="172"/>
      <c r="E145" s="389"/>
      <c r="F145" s="389"/>
    </row>
    <row r="146" spans="1:6" ht="42.75">
      <c r="A146" s="178"/>
      <c r="B146" s="179" t="s">
        <v>428</v>
      </c>
      <c r="C146" s="180"/>
      <c r="D146" s="181"/>
      <c r="E146" s="391"/>
      <c r="F146" s="391"/>
    </row>
    <row r="147" spans="1:6">
      <c r="A147" s="182"/>
      <c r="B147" s="179"/>
      <c r="C147" s="183" t="s">
        <v>429</v>
      </c>
      <c r="D147" s="184">
        <f>SUM(9*8*1.15)</f>
        <v>82.8</v>
      </c>
      <c r="E147" s="392"/>
      <c r="F147" s="392"/>
    </row>
    <row r="148" spans="1:6">
      <c r="A148" s="169"/>
      <c r="B148" s="170" t="s">
        <v>144</v>
      </c>
      <c r="C148" s="171" t="s">
        <v>430</v>
      </c>
      <c r="D148" s="172"/>
      <c r="E148" s="389"/>
      <c r="F148" s="389"/>
    </row>
    <row r="151" spans="1:6">
      <c r="A151" s="165"/>
      <c r="B151" s="166" t="s">
        <v>95</v>
      </c>
      <c r="C151" s="165" t="s">
        <v>2</v>
      </c>
      <c r="D151" s="167" t="s">
        <v>8</v>
      </c>
      <c r="E151" s="388" t="s">
        <v>9</v>
      </c>
      <c r="F151" s="388" t="s">
        <v>10</v>
      </c>
    </row>
    <row r="152" spans="1:6">
      <c r="A152" s="146"/>
      <c r="B152" s="162" t="s">
        <v>146</v>
      </c>
      <c r="C152" s="146"/>
      <c r="D152" s="148"/>
      <c r="E152" s="383"/>
      <c r="F152" s="383"/>
    </row>
    <row r="153" spans="1:6" ht="230.25" customHeight="1">
      <c r="A153" s="149"/>
      <c r="B153" s="402" t="s">
        <v>464</v>
      </c>
      <c r="C153" s="149"/>
      <c r="D153" s="151"/>
      <c r="E153" s="384"/>
      <c r="F153" s="384"/>
    </row>
    <row r="154" spans="1:6">
      <c r="A154" s="185"/>
      <c r="B154" s="170" t="s">
        <v>147</v>
      </c>
      <c r="C154" s="185"/>
      <c r="D154" s="186"/>
      <c r="E154" s="393"/>
      <c r="F154" s="393"/>
    </row>
    <row r="155" spans="1:6" ht="57">
      <c r="A155" s="141"/>
      <c r="B155" s="177" t="s">
        <v>431</v>
      </c>
      <c r="C155" s="141"/>
      <c r="D155" s="187"/>
      <c r="E155" s="394"/>
      <c r="F155" s="394"/>
    </row>
    <row r="156" spans="1:6">
      <c r="A156" s="141"/>
      <c r="B156" s="177" t="s">
        <v>432</v>
      </c>
      <c r="C156" s="141" t="s">
        <v>433</v>
      </c>
      <c r="D156" s="187">
        <v>1547.77</v>
      </c>
      <c r="E156" s="394"/>
      <c r="F156" s="394"/>
    </row>
    <row r="157" spans="1:6">
      <c r="A157" s="141"/>
      <c r="B157" s="177" t="s">
        <v>434</v>
      </c>
      <c r="C157" s="141" t="s">
        <v>433</v>
      </c>
      <c r="D157" s="187">
        <v>708.22</v>
      </c>
      <c r="E157" s="394"/>
      <c r="F157" s="394"/>
    </row>
    <row r="158" spans="1:6">
      <c r="A158" s="185"/>
      <c r="B158" s="170" t="s">
        <v>151</v>
      </c>
      <c r="C158" s="185"/>
      <c r="D158" s="186"/>
      <c r="E158" s="393"/>
      <c r="F158" s="393"/>
    </row>
    <row r="159" spans="1:6" ht="57">
      <c r="A159" s="141"/>
      <c r="B159" s="174" t="s">
        <v>435</v>
      </c>
      <c r="C159" s="141"/>
      <c r="D159" s="187"/>
      <c r="E159" s="394"/>
      <c r="F159" s="394"/>
    </row>
    <row r="160" spans="1:6">
      <c r="A160" s="141"/>
      <c r="B160" s="177"/>
      <c r="C160" s="141" t="s">
        <v>433</v>
      </c>
      <c r="D160" s="187">
        <v>115.51</v>
      </c>
      <c r="E160" s="394"/>
      <c r="F160" s="394"/>
    </row>
    <row r="161" spans="1:6">
      <c r="A161" s="188"/>
      <c r="B161" s="170" t="s">
        <v>751</v>
      </c>
      <c r="C161" s="188"/>
      <c r="D161" s="189">
        <f>SUM(D156:D160)</f>
        <v>2371.5</v>
      </c>
      <c r="E161" s="395"/>
      <c r="F161" s="395"/>
    </row>
    <row r="164" spans="1:6">
      <c r="A164" s="146"/>
      <c r="B164" s="162" t="s">
        <v>96</v>
      </c>
      <c r="C164" s="146" t="s">
        <v>2</v>
      </c>
      <c r="D164" s="148" t="s">
        <v>8</v>
      </c>
      <c r="E164" s="383" t="s">
        <v>9</v>
      </c>
      <c r="F164" s="383" t="s">
        <v>10</v>
      </c>
    </row>
    <row r="165" spans="1:6" ht="332.25" customHeight="1">
      <c r="A165" s="149"/>
      <c r="B165" s="402" t="s">
        <v>753</v>
      </c>
      <c r="C165" s="149"/>
      <c r="D165" s="151"/>
      <c r="E165" s="384"/>
      <c r="F165" s="384"/>
    </row>
    <row r="166" spans="1:6">
      <c r="A166" s="171"/>
      <c r="B166" s="170" t="s">
        <v>154</v>
      </c>
      <c r="C166" s="171"/>
      <c r="D166" s="172"/>
      <c r="E166" s="389"/>
      <c r="F166" s="389"/>
    </row>
    <row r="167" spans="1:6" ht="57">
      <c r="A167" s="175"/>
      <c r="B167" s="174" t="s">
        <v>752</v>
      </c>
      <c r="C167" s="175"/>
      <c r="D167" s="176"/>
      <c r="E167" s="390"/>
      <c r="F167" s="390"/>
    </row>
    <row r="168" spans="1:6">
      <c r="A168" s="175"/>
      <c r="B168" s="177" t="s">
        <v>155</v>
      </c>
      <c r="C168" s="175" t="s">
        <v>436</v>
      </c>
      <c r="D168" s="176">
        <f>SUM(30*0.6*0.3)</f>
        <v>5.3999999999999995</v>
      </c>
      <c r="E168" s="390"/>
      <c r="F168" s="390"/>
    </row>
    <row r="169" spans="1:6">
      <c r="A169" s="171"/>
      <c r="B169" s="170" t="s">
        <v>128</v>
      </c>
      <c r="C169" s="171"/>
      <c r="D169" s="172"/>
      <c r="E169" s="389"/>
      <c r="F169" s="389"/>
    </row>
    <row r="170" spans="1:6" ht="57">
      <c r="A170" s="175"/>
      <c r="B170" s="174" t="s">
        <v>437</v>
      </c>
      <c r="C170" s="175"/>
      <c r="D170" s="176"/>
      <c r="E170" s="390"/>
      <c r="F170" s="390"/>
    </row>
    <row r="171" spans="1:6">
      <c r="A171" s="175"/>
      <c r="B171" s="177" t="s">
        <v>156</v>
      </c>
      <c r="C171" s="175" t="s">
        <v>436</v>
      </c>
      <c r="D171" s="176">
        <f>SUM(30*0.2*0.6)</f>
        <v>3.5999999999999996</v>
      </c>
      <c r="E171" s="390"/>
      <c r="F171" s="390"/>
    </row>
    <row r="172" spans="1:6">
      <c r="A172" s="171"/>
      <c r="B172" s="170" t="s">
        <v>157</v>
      </c>
      <c r="C172" s="171"/>
      <c r="D172" s="172"/>
      <c r="E172" s="389"/>
      <c r="F172" s="389"/>
    </row>
    <row r="173" spans="1:6" ht="57">
      <c r="A173" s="175"/>
      <c r="B173" s="174" t="s">
        <v>438</v>
      </c>
      <c r="C173" s="175"/>
      <c r="D173" s="176"/>
      <c r="E173" s="390"/>
      <c r="F173" s="390"/>
    </row>
    <row r="174" spans="1:6">
      <c r="A174" s="175"/>
      <c r="B174" s="177" t="s">
        <v>155</v>
      </c>
      <c r="C174" s="175" t="s">
        <v>436</v>
      </c>
      <c r="D174" s="176">
        <f>SUM(3*11*0.2*0.2)</f>
        <v>1.3200000000000003</v>
      </c>
      <c r="E174" s="390"/>
      <c r="F174" s="390"/>
    </row>
    <row r="175" spans="1:6">
      <c r="A175" s="171"/>
      <c r="B175" s="170" t="s">
        <v>159</v>
      </c>
      <c r="C175" s="171"/>
      <c r="D175" s="172"/>
      <c r="E175" s="389"/>
      <c r="F175" s="389"/>
    </row>
    <row r="176" spans="1:6" ht="57">
      <c r="A176" s="175"/>
      <c r="B176" s="174" t="s">
        <v>439</v>
      </c>
      <c r="C176" s="175"/>
      <c r="D176" s="176"/>
      <c r="E176" s="390"/>
      <c r="F176" s="390"/>
    </row>
    <row r="177" spans="1:6">
      <c r="A177" s="175"/>
      <c r="B177" s="177" t="s">
        <v>160</v>
      </c>
      <c r="C177" s="175" t="s">
        <v>436</v>
      </c>
      <c r="D177" s="176">
        <f>SUM(3*2*0.2*0.3)</f>
        <v>0.36000000000000004</v>
      </c>
      <c r="E177" s="390"/>
      <c r="F177" s="390"/>
    </row>
    <row r="178" spans="1:6">
      <c r="A178" s="171"/>
      <c r="B178" s="170" t="s">
        <v>161</v>
      </c>
      <c r="C178" s="171"/>
      <c r="D178" s="172"/>
      <c r="E178" s="389"/>
      <c r="F178" s="389"/>
    </row>
    <row r="179" spans="1:6" ht="57">
      <c r="A179" s="175"/>
      <c r="B179" s="174" t="s">
        <v>440</v>
      </c>
      <c r="C179" s="175"/>
      <c r="D179" s="176"/>
      <c r="E179" s="390"/>
      <c r="F179" s="390"/>
    </row>
    <row r="180" spans="1:6">
      <c r="A180" s="175"/>
      <c r="B180" s="177" t="s">
        <v>155</v>
      </c>
      <c r="C180" s="175" t="s">
        <v>436</v>
      </c>
      <c r="D180" s="176">
        <f>SUM(10*3.3*0.2*0.2)</f>
        <v>1.3200000000000003</v>
      </c>
      <c r="E180" s="390"/>
      <c r="F180" s="390"/>
    </row>
    <row r="181" spans="1:6">
      <c r="A181" s="190"/>
      <c r="B181" s="170" t="s">
        <v>164</v>
      </c>
      <c r="C181" s="190"/>
      <c r="D181" s="191"/>
      <c r="E181" s="396"/>
      <c r="F181" s="396"/>
    </row>
    <row r="182" spans="1:6" ht="42.75">
      <c r="A182" s="175"/>
      <c r="B182" s="177" t="s">
        <v>441</v>
      </c>
      <c r="C182" s="175"/>
      <c r="D182" s="176"/>
      <c r="E182" s="390"/>
      <c r="F182" s="390"/>
    </row>
    <row r="183" spans="1:6">
      <c r="A183" s="175"/>
      <c r="B183" s="177" t="s">
        <v>165</v>
      </c>
      <c r="C183" s="175" t="s">
        <v>425</v>
      </c>
      <c r="D183" s="176">
        <f>SUM(9*6)</f>
        <v>54</v>
      </c>
      <c r="E183" s="390"/>
      <c r="F183" s="390"/>
    </row>
    <row r="184" spans="1:6" ht="42.75">
      <c r="A184" s="175"/>
      <c r="B184" s="177" t="s">
        <v>442</v>
      </c>
      <c r="C184" s="175"/>
      <c r="D184" s="176"/>
      <c r="E184" s="390"/>
      <c r="F184" s="390"/>
    </row>
    <row r="185" spans="1:6">
      <c r="A185" s="175"/>
      <c r="B185" s="177" t="s">
        <v>166</v>
      </c>
      <c r="C185" s="175" t="s">
        <v>425</v>
      </c>
      <c r="D185" s="176">
        <f>SUM(9*6)</f>
        <v>54</v>
      </c>
      <c r="E185" s="390"/>
      <c r="F185" s="390"/>
    </row>
    <row r="186" spans="1:6">
      <c r="A186" s="171"/>
      <c r="B186" s="170" t="s">
        <v>169</v>
      </c>
      <c r="C186" s="171"/>
      <c r="D186" s="172"/>
      <c r="E186" s="389"/>
      <c r="F186" s="389"/>
    </row>
    <row r="189" spans="1:6">
      <c r="A189" s="165"/>
      <c r="B189" s="166" t="s">
        <v>0</v>
      </c>
      <c r="C189" s="165" t="s">
        <v>2</v>
      </c>
      <c r="D189" s="167" t="s">
        <v>8</v>
      </c>
      <c r="E189" s="388" t="s">
        <v>9</v>
      </c>
      <c r="F189" s="388" t="s">
        <v>10</v>
      </c>
    </row>
    <row r="190" spans="1:6">
      <c r="A190" s="190"/>
      <c r="B190" s="170" t="s">
        <v>1</v>
      </c>
      <c r="C190" s="190"/>
      <c r="D190" s="191"/>
      <c r="E190" s="396"/>
      <c r="F190" s="396"/>
    </row>
    <row r="191" spans="1:6" ht="57">
      <c r="A191" s="175"/>
      <c r="B191" s="174" t="s">
        <v>443</v>
      </c>
      <c r="C191" s="175"/>
      <c r="D191" s="176"/>
      <c r="E191" s="390"/>
      <c r="F191" s="390"/>
    </row>
    <row r="192" spans="1:6">
      <c r="A192" s="175"/>
      <c r="B192" s="177"/>
      <c r="C192" s="175" t="s">
        <v>425</v>
      </c>
      <c r="D192" s="176">
        <f>SUM(9*8*1.15)</f>
        <v>82.8</v>
      </c>
      <c r="E192" s="390"/>
      <c r="F192" s="390"/>
    </row>
    <row r="193" spans="1:6" ht="28.5">
      <c r="A193" s="175"/>
      <c r="B193" s="177" t="s">
        <v>444</v>
      </c>
      <c r="C193" s="175"/>
      <c r="D193" s="176"/>
      <c r="E193" s="390"/>
      <c r="F193" s="390"/>
    </row>
    <row r="194" spans="1:6">
      <c r="A194" s="175"/>
      <c r="B194" s="177"/>
      <c r="C194" s="175" t="s">
        <v>445</v>
      </c>
      <c r="D194" s="176">
        <v>9</v>
      </c>
      <c r="E194" s="390"/>
      <c r="F194" s="390"/>
    </row>
    <row r="195" spans="1:6">
      <c r="A195" s="171"/>
      <c r="B195" s="170" t="s">
        <v>446</v>
      </c>
      <c r="C195" s="171"/>
      <c r="D195" s="172"/>
      <c r="E195" s="389"/>
      <c r="F195" s="389"/>
    </row>
    <row r="198" spans="1:6">
      <c r="A198" s="165"/>
      <c r="B198" s="166" t="s">
        <v>6</v>
      </c>
      <c r="C198" s="165" t="s">
        <v>2</v>
      </c>
      <c r="D198" s="167" t="s">
        <v>8</v>
      </c>
      <c r="E198" s="388" t="s">
        <v>9</v>
      </c>
      <c r="F198" s="388" t="s">
        <v>10</v>
      </c>
    </row>
    <row r="199" spans="1:6" ht="84" customHeight="1">
      <c r="A199" s="149"/>
      <c r="B199" s="163" t="s">
        <v>447</v>
      </c>
      <c r="C199" s="149"/>
      <c r="D199" s="151"/>
      <c r="E199" s="384"/>
      <c r="F199" s="384"/>
    </row>
    <row r="200" spans="1:6">
      <c r="A200" s="149"/>
      <c r="B200" s="164" t="s">
        <v>448</v>
      </c>
      <c r="C200" s="149" t="s">
        <v>449</v>
      </c>
      <c r="D200" s="151">
        <f>SUM(9*6)</f>
        <v>54</v>
      </c>
      <c r="E200" s="384"/>
      <c r="F200" s="384"/>
    </row>
    <row r="201" spans="1:6">
      <c r="A201" s="171"/>
      <c r="B201" s="170" t="s">
        <v>450</v>
      </c>
      <c r="C201" s="171"/>
      <c r="D201" s="172"/>
      <c r="E201" s="389"/>
      <c r="F201" s="389"/>
    </row>
    <row r="204" spans="1:6" ht="26.45" customHeight="1">
      <c r="A204" s="142"/>
      <c r="B204" s="161" t="s">
        <v>451</v>
      </c>
      <c r="C204" s="142" t="s">
        <v>2</v>
      </c>
      <c r="D204" s="144" t="s">
        <v>8</v>
      </c>
      <c r="E204" s="382" t="s">
        <v>9</v>
      </c>
      <c r="F204" s="382" t="s">
        <v>10</v>
      </c>
    </row>
    <row r="205" spans="1:6">
      <c r="A205" s="190"/>
      <c r="B205" s="170" t="s">
        <v>452</v>
      </c>
      <c r="C205" s="190"/>
      <c r="D205" s="191"/>
      <c r="E205" s="396"/>
      <c r="F205" s="396"/>
    </row>
    <row r="206" spans="1:6" ht="57">
      <c r="A206" s="175"/>
      <c r="B206" s="177" t="s">
        <v>755</v>
      </c>
      <c r="C206" s="175"/>
      <c r="D206" s="176"/>
      <c r="E206" s="390"/>
      <c r="F206" s="390"/>
    </row>
    <row r="207" spans="1:6">
      <c r="A207" s="192"/>
      <c r="B207" s="193" t="s">
        <v>453</v>
      </c>
      <c r="C207" s="192" t="s">
        <v>454</v>
      </c>
      <c r="D207" s="194">
        <v>1</v>
      </c>
      <c r="E207" s="397"/>
      <c r="F207" s="397"/>
    </row>
    <row r="208" spans="1:6">
      <c r="A208" s="190"/>
      <c r="B208" s="170" t="s">
        <v>16</v>
      </c>
      <c r="C208" s="190"/>
      <c r="D208" s="191"/>
      <c r="E208" s="396"/>
      <c r="F208" s="396"/>
    </row>
    <row r="209" spans="1:6" ht="342">
      <c r="A209" s="175"/>
      <c r="B209" s="239" t="s">
        <v>754</v>
      </c>
      <c r="C209" s="175"/>
      <c r="D209" s="176"/>
      <c r="E209" s="390"/>
      <c r="F209" s="390"/>
    </row>
    <row r="210" spans="1:6" ht="29.45" customHeight="1">
      <c r="A210" s="192"/>
      <c r="B210" s="193" t="s">
        <v>455</v>
      </c>
      <c r="C210" s="192" t="s">
        <v>454</v>
      </c>
      <c r="D210" s="194">
        <v>5</v>
      </c>
      <c r="E210" s="397"/>
      <c r="F210" s="397"/>
    </row>
    <row r="211" spans="1:6">
      <c r="A211" s="171"/>
      <c r="B211" s="170" t="s">
        <v>112</v>
      </c>
      <c r="C211" s="171"/>
      <c r="D211" s="172"/>
      <c r="E211" s="389"/>
      <c r="F211" s="389"/>
    </row>
    <row r="213" spans="1:6" ht="12" customHeight="1"/>
    <row r="214" spans="1:6">
      <c r="A214" s="165"/>
      <c r="B214" s="166" t="s">
        <v>43</v>
      </c>
      <c r="C214" s="165" t="s">
        <v>2</v>
      </c>
      <c r="D214" s="167" t="s">
        <v>8</v>
      </c>
      <c r="E214" s="388" t="s">
        <v>9</v>
      </c>
      <c r="F214" s="388" t="s">
        <v>10</v>
      </c>
    </row>
    <row r="215" spans="1:6">
      <c r="A215" s="146"/>
      <c r="B215" s="162" t="s">
        <v>456</v>
      </c>
      <c r="C215" s="146"/>
      <c r="D215" s="148"/>
      <c r="E215" s="383"/>
      <c r="F215" s="383"/>
    </row>
    <row r="216" spans="1:6" ht="249" customHeight="1">
      <c r="A216" s="149"/>
      <c r="B216" s="163" t="s">
        <v>457</v>
      </c>
      <c r="C216" s="149"/>
      <c r="D216" s="151"/>
      <c r="E216" s="384"/>
      <c r="F216" s="384"/>
    </row>
    <row r="217" spans="1:6">
      <c r="A217" s="149"/>
      <c r="B217" s="164" t="s">
        <v>458</v>
      </c>
      <c r="C217" s="149" t="s">
        <v>449</v>
      </c>
      <c r="D217" s="151">
        <v>146</v>
      </c>
      <c r="E217" s="384"/>
      <c r="F217" s="384"/>
    </row>
    <row r="218" spans="1:6" ht="400.9" customHeight="1">
      <c r="A218" s="149"/>
      <c r="B218" s="163" t="s">
        <v>756</v>
      </c>
      <c r="C218" s="149"/>
      <c r="D218" s="151"/>
      <c r="E218" s="384"/>
      <c r="F218" s="384"/>
    </row>
    <row r="219" spans="1:6">
      <c r="A219" s="149"/>
      <c r="B219" s="164"/>
      <c r="C219" s="149" t="s">
        <v>449</v>
      </c>
      <c r="D219" s="151">
        <f>SUM(9*11)</f>
        <v>99</v>
      </c>
      <c r="E219" s="384"/>
      <c r="F219" s="384"/>
    </row>
    <row r="220" spans="1:6">
      <c r="A220" s="171"/>
      <c r="B220" s="170" t="s">
        <v>119</v>
      </c>
      <c r="C220" s="171"/>
      <c r="D220" s="172"/>
      <c r="E220" s="389"/>
      <c r="F220" s="389"/>
    </row>
    <row r="222" spans="1:6">
      <c r="A222" s="165"/>
      <c r="B222" s="166" t="s">
        <v>52</v>
      </c>
      <c r="C222" s="195" t="s">
        <v>2</v>
      </c>
      <c r="D222" s="196" t="s">
        <v>8</v>
      </c>
      <c r="E222" s="398" t="s">
        <v>9</v>
      </c>
      <c r="F222" s="398" t="s">
        <v>10</v>
      </c>
    </row>
    <row r="223" spans="1:6" ht="15.75">
      <c r="A223" s="197"/>
      <c r="B223" s="198" t="s">
        <v>53</v>
      </c>
      <c r="C223" s="199"/>
      <c r="D223" s="200"/>
      <c r="E223" s="399"/>
      <c r="F223" s="399"/>
    </row>
    <row r="224" spans="1:6" ht="63.75">
      <c r="A224" s="149"/>
      <c r="B224" s="163" t="s">
        <v>54</v>
      </c>
      <c r="C224" s="201"/>
      <c r="D224" s="202"/>
      <c r="E224" s="400"/>
      <c r="F224" s="400"/>
    </row>
    <row r="225" spans="1:11">
      <c r="A225" s="149"/>
      <c r="B225" s="164" t="s">
        <v>55</v>
      </c>
      <c r="C225" s="201" t="s">
        <v>56</v>
      </c>
      <c r="D225" s="202">
        <v>18</v>
      </c>
      <c r="E225" s="400"/>
      <c r="F225" s="400"/>
    </row>
    <row r="226" spans="1:11" ht="63.75">
      <c r="A226" s="149"/>
      <c r="B226" s="163" t="s">
        <v>58</v>
      </c>
      <c r="C226" s="201"/>
      <c r="D226" s="202"/>
      <c r="E226" s="400"/>
      <c r="F226" s="400"/>
    </row>
    <row r="227" spans="1:11">
      <c r="A227" s="149"/>
      <c r="B227" s="164" t="s">
        <v>55</v>
      </c>
      <c r="C227" s="201" t="s">
        <v>56</v>
      </c>
      <c r="D227" s="202">
        <v>7</v>
      </c>
      <c r="E227" s="400"/>
      <c r="F227" s="400"/>
    </row>
    <row r="228" spans="1:11">
      <c r="A228" s="153"/>
      <c r="B228" s="162" t="s">
        <v>75</v>
      </c>
      <c r="C228" s="203"/>
      <c r="D228" s="204"/>
      <c r="E228" s="401"/>
      <c r="F228" s="401"/>
    </row>
    <row r="232" spans="1:11" ht="15.75" thickBot="1"/>
    <row r="233" spans="1:11" s="145" customFormat="1" ht="15.75" thickBot="1">
      <c r="A233" s="610" t="s">
        <v>90</v>
      </c>
      <c r="B233" s="611"/>
      <c r="C233" s="206"/>
      <c r="D233" s="207"/>
      <c r="E233" s="381"/>
      <c r="F233" s="381"/>
      <c r="G233" s="234"/>
      <c r="H233" s="234"/>
      <c r="I233" s="234"/>
      <c r="J233" s="234"/>
      <c r="K233" s="234"/>
    </row>
    <row r="234" spans="1:11" s="145" customFormat="1">
      <c r="A234" s="208"/>
      <c r="B234" s="208" t="s">
        <v>104</v>
      </c>
      <c r="C234" s="208" t="s">
        <v>92</v>
      </c>
      <c r="D234" s="403"/>
      <c r="E234" s="381"/>
      <c r="F234" s="381"/>
      <c r="G234" s="234"/>
      <c r="H234" s="234"/>
      <c r="I234" s="234"/>
      <c r="J234" s="234"/>
      <c r="K234" s="234"/>
    </row>
    <row r="235" spans="1:11" s="145" customFormat="1">
      <c r="A235" s="175"/>
      <c r="B235" s="175" t="s">
        <v>170</v>
      </c>
      <c r="C235" s="175" t="s">
        <v>92</v>
      </c>
      <c r="D235" s="390"/>
      <c r="E235" s="381"/>
      <c r="F235" s="381"/>
      <c r="G235" s="234"/>
      <c r="H235" s="234"/>
      <c r="I235" s="234"/>
      <c r="J235" s="234"/>
      <c r="K235" s="234"/>
    </row>
    <row r="236" spans="1:11" s="145" customFormat="1">
      <c r="A236" s="175"/>
      <c r="B236" s="175" t="s">
        <v>93</v>
      </c>
      <c r="C236" s="175" t="s">
        <v>92</v>
      </c>
      <c r="D236" s="390"/>
      <c r="E236" s="381"/>
      <c r="F236" s="381"/>
      <c r="G236" s="234"/>
      <c r="H236" s="234"/>
      <c r="I236" s="234"/>
      <c r="J236" s="234"/>
      <c r="K236" s="234"/>
    </row>
    <row r="237" spans="1:11" s="145" customFormat="1">
      <c r="A237" s="175"/>
      <c r="B237" s="175" t="s">
        <v>94</v>
      </c>
      <c r="C237" s="175" t="s">
        <v>92</v>
      </c>
      <c r="D237" s="390"/>
      <c r="E237" s="381"/>
      <c r="F237" s="381"/>
      <c r="G237" s="234"/>
      <c r="H237" s="234"/>
      <c r="I237" s="234"/>
      <c r="J237" s="234"/>
      <c r="K237" s="234"/>
    </row>
    <row r="238" spans="1:11" s="145" customFormat="1">
      <c r="A238" s="175"/>
      <c r="B238" s="175" t="s">
        <v>95</v>
      </c>
      <c r="C238" s="175" t="s">
        <v>92</v>
      </c>
      <c r="D238" s="390"/>
      <c r="E238" s="381"/>
      <c r="F238" s="381"/>
      <c r="G238" s="234"/>
      <c r="H238" s="234"/>
      <c r="I238" s="234"/>
      <c r="J238" s="234"/>
      <c r="K238" s="234"/>
    </row>
    <row r="239" spans="1:11" s="145" customFormat="1">
      <c r="A239" s="175"/>
      <c r="B239" s="175" t="s">
        <v>96</v>
      </c>
      <c r="C239" s="175" t="s">
        <v>92</v>
      </c>
      <c r="D239" s="390"/>
      <c r="E239" s="381"/>
      <c r="F239" s="381"/>
      <c r="G239" s="234"/>
      <c r="H239" s="234"/>
      <c r="I239" s="234"/>
      <c r="J239" s="234"/>
      <c r="K239" s="234"/>
    </row>
    <row r="240" spans="1:11" s="145" customFormat="1">
      <c r="A240" s="175"/>
      <c r="B240" s="175" t="s">
        <v>0</v>
      </c>
      <c r="C240" s="175" t="s">
        <v>92</v>
      </c>
      <c r="D240" s="390"/>
      <c r="E240" s="381"/>
      <c r="F240" s="381"/>
      <c r="G240" s="234"/>
      <c r="H240" s="234"/>
      <c r="I240" s="234"/>
      <c r="J240" s="234"/>
      <c r="K240" s="234"/>
    </row>
    <row r="241" spans="1:11" s="145" customFormat="1">
      <c r="A241" s="175"/>
      <c r="B241" s="175" t="s">
        <v>6</v>
      </c>
      <c r="C241" s="175" t="s">
        <v>92</v>
      </c>
      <c r="D241" s="390"/>
      <c r="E241" s="381"/>
      <c r="F241" s="381"/>
      <c r="G241" s="234"/>
      <c r="H241" s="234"/>
      <c r="I241" s="234"/>
      <c r="J241" s="234"/>
      <c r="K241" s="234"/>
    </row>
    <row r="242" spans="1:11" s="145" customFormat="1" ht="19.149999999999999" customHeight="1">
      <c r="A242" s="175"/>
      <c r="B242" s="175" t="s">
        <v>451</v>
      </c>
      <c r="C242" s="175" t="s">
        <v>92</v>
      </c>
      <c r="D242" s="390"/>
      <c r="E242" s="381"/>
      <c r="F242" s="381"/>
      <c r="G242" s="234"/>
      <c r="H242" s="234"/>
      <c r="I242" s="234"/>
      <c r="J242" s="234"/>
      <c r="K242" s="234"/>
    </row>
    <row r="243" spans="1:11">
      <c r="A243" s="175"/>
      <c r="B243" s="175" t="s">
        <v>43</v>
      </c>
      <c r="C243" s="175" t="s">
        <v>92</v>
      </c>
      <c r="D243" s="390"/>
    </row>
    <row r="244" spans="1:11" ht="15.75" thickBot="1">
      <c r="A244" s="209"/>
      <c r="B244" s="209" t="s">
        <v>52</v>
      </c>
      <c r="C244" s="209" t="s">
        <v>92</v>
      </c>
      <c r="D244" s="404"/>
    </row>
    <row r="245" spans="1:11" ht="15.75" thickBot="1">
      <c r="A245" s="210"/>
      <c r="B245" s="211" t="s">
        <v>172</v>
      </c>
      <c r="C245" s="211" t="s">
        <v>92</v>
      </c>
      <c r="D245" s="405"/>
    </row>
    <row r="246" spans="1:11" ht="15.75" thickBot="1">
      <c r="A246" s="3"/>
      <c r="B246" s="3"/>
      <c r="C246" s="3"/>
      <c r="D246" s="3"/>
    </row>
    <row r="247" spans="1:11" ht="82.9" customHeight="1" thickBot="1">
      <c r="A247" s="612" t="s">
        <v>749</v>
      </c>
      <c r="B247" s="613"/>
      <c r="C247" s="613"/>
      <c r="D247" s="614"/>
    </row>
  </sheetData>
  <mergeCells count="6">
    <mergeCell ref="G114:K114"/>
    <mergeCell ref="A233:B233"/>
    <mergeCell ref="A247:D247"/>
    <mergeCell ref="G96:I96"/>
    <mergeCell ref="B4:F8"/>
    <mergeCell ref="G33:H35"/>
  </mergeCells>
  <pageMargins left="0.7" right="0.7" top="0.75" bottom="0.75" header="0.3" footer="0.3"/>
  <pageSetup paperSize="9" scale="56" orientation="portrait" r:id="rId1"/>
  <rowBreaks count="1" manualBreakCount="1">
    <brk id="21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view="pageBreakPreview" zoomScale="90" zoomScaleNormal="100" zoomScaleSheetLayoutView="90" workbookViewId="0">
      <selection activeCell="J23" sqref="J23"/>
    </sheetView>
  </sheetViews>
  <sheetFormatPr defaultRowHeight="15.75"/>
  <cols>
    <col min="1" max="1" width="8.85546875" style="9"/>
    <col min="2" max="2" width="62.140625" style="9" customWidth="1"/>
    <col min="3" max="3" width="10" style="9" customWidth="1"/>
    <col min="4" max="4" width="18.42578125" style="254" customWidth="1"/>
    <col min="5" max="7" width="8.85546875" style="9"/>
  </cols>
  <sheetData>
    <row r="2" spans="1:4" ht="16.5" thickBot="1"/>
    <row r="3" spans="1:4" ht="16.5" thickBot="1">
      <c r="A3" s="620" t="s">
        <v>99</v>
      </c>
      <c r="B3" s="621"/>
      <c r="C3" s="621"/>
      <c r="D3" s="622"/>
    </row>
    <row r="4" spans="1:4">
      <c r="A4" s="11"/>
      <c r="B4" s="12" t="s">
        <v>173</v>
      </c>
      <c r="C4" s="12" t="s">
        <v>92</v>
      </c>
      <c r="D4" s="373"/>
    </row>
    <row r="5" spans="1:4">
      <c r="A5" s="13"/>
      <c r="B5" s="14" t="s">
        <v>100</v>
      </c>
      <c r="C5" s="14" t="s">
        <v>92</v>
      </c>
      <c r="D5" s="374"/>
    </row>
    <row r="6" spans="1:4">
      <c r="A6" s="13"/>
      <c r="B6" s="14" t="s">
        <v>101</v>
      </c>
      <c r="C6" s="14" t="s">
        <v>92</v>
      </c>
      <c r="D6" s="374"/>
    </row>
    <row r="7" spans="1:4">
      <c r="A7" s="13"/>
      <c r="B7" s="14" t="s">
        <v>102</v>
      </c>
      <c r="C7" s="14" t="s">
        <v>92</v>
      </c>
      <c r="D7" s="374"/>
    </row>
    <row r="8" spans="1:4">
      <c r="A8" s="13"/>
      <c r="B8" s="14" t="s">
        <v>103</v>
      </c>
      <c r="C8" s="14" t="s">
        <v>92</v>
      </c>
      <c r="D8" s="375"/>
    </row>
    <row r="9" spans="1:4">
      <c r="A9" s="13"/>
      <c r="B9" s="14" t="s">
        <v>259</v>
      </c>
      <c r="C9" s="14" t="s">
        <v>92</v>
      </c>
      <c r="D9" s="374"/>
    </row>
    <row r="10" spans="1:4" ht="16.5" thickBot="1">
      <c r="A10" s="13"/>
      <c r="B10" s="14" t="s">
        <v>104</v>
      </c>
      <c r="C10" s="14" t="s">
        <v>92</v>
      </c>
      <c r="D10" s="374"/>
    </row>
    <row r="11" spans="1:4" ht="16.5" thickBot="1">
      <c r="A11" s="15"/>
      <c r="B11" s="16" t="s">
        <v>105</v>
      </c>
      <c r="C11" s="16" t="s">
        <v>92</v>
      </c>
      <c r="D11" s="376"/>
    </row>
    <row r="12" spans="1:4" ht="16.5" thickBot="1">
      <c r="A12" s="17"/>
      <c r="B12" s="18" t="s">
        <v>106</v>
      </c>
      <c r="C12" s="18" t="s">
        <v>92</v>
      </c>
      <c r="D12" s="377"/>
    </row>
    <row r="13" spans="1:4" ht="16.5" thickBot="1">
      <c r="A13" s="19"/>
      <c r="B13" s="20" t="s">
        <v>107</v>
      </c>
      <c r="C13" s="20" t="s">
        <v>92</v>
      </c>
      <c r="D13" s="378"/>
    </row>
    <row r="16" spans="1:4">
      <c r="C16" s="623" t="s">
        <v>882</v>
      </c>
      <c r="D16" s="623"/>
    </row>
    <row r="18" spans="3:4">
      <c r="C18" s="624"/>
      <c r="D18" s="624"/>
    </row>
  </sheetData>
  <mergeCells count="3">
    <mergeCell ref="A3:D3"/>
    <mergeCell ref="C16:D16"/>
    <mergeCell ref="C18:D18"/>
  </mergeCells>
  <pageMargins left="0.7" right="0.7" top="0.75" bottom="0.75" header="0.3" footer="0.3"/>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1.AG </vt:lpstr>
      <vt:lpstr>3.ViK</vt:lpstr>
      <vt:lpstr>4.E</vt:lpstr>
      <vt:lpstr>5.TT</vt:lpstr>
      <vt:lpstr>6.M</vt:lpstr>
      <vt:lpstr>9.Parterno</vt:lpstr>
      <vt:lpstr>10.Pripremni</vt:lpstr>
      <vt:lpstr>Рекапитулација</vt:lpstr>
      <vt:lpstr>'1.AG '!Print_Area</vt:lpstr>
      <vt:lpstr>'10.Pripremni'!Print_Area</vt:lpstr>
      <vt:lpstr>'3.ViK'!Print_Area</vt:lpstr>
      <vt:lpstr>'4.E'!Print_Area</vt:lpstr>
      <vt:lpstr>'5.TT'!Print_Area</vt:lpstr>
      <vt:lpstr>'6.M'!Print_Area</vt:lpstr>
      <vt:lpstr>'9.Parterno'!Print_Area</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 [2010]</dc:creator>
  <cp:lastModifiedBy>Olivera OM. Mijodragović</cp:lastModifiedBy>
  <cp:lastPrinted>2018-04-23T12:59:10Z</cp:lastPrinted>
  <dcterms:created xsi:type="dcterms:W3CDTF">2015-12-22T18:45:21Z</dcterms:created>
  <dcterms:modified xsi:type="dcterms:W3CDTF">2018-05-23T09:20:17Z</dcterms:modified>
</cp:coreProperties>
</file>